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updateLinks="never" codeName="Workbook" defaultThemeVersion="124226"/>
  <mc:AlternateContent xmlns:mc="http://schemas.openxmlformats.org/markup-compatibility/2006">
    <mc:Choice Requires="x15">
      <x15ac:absPath xmlns:x15ac="http://schemas.microsoft.com/office/spreadsheetml/2010/11/ac" url="D:\Фирания\ЕИАС шаблоны 2018\"/>
    </mc:Choice>
  </mc:AlternateContent>
  <bookViews>
    <workbookView xWindow="0" yWindow="0" windowWidth="21600" windowHeight="9045" tabRatio="894" firstSheet="7" activeTab="7"/>
  </bookViews>
  <sheets>
    <sheet name="Инструкция" sheetId="329" r:id="rId1"/>
    <sheet name="Титульный" sheetId="315" r:id="rId2"/>
    <sheet name="Параметры" sheetId="357" r:id="rId3"/>
    <sheet name="Форма 1. Актив" sheetId="361" r:id="rId4"/>
    <sheet name="Форма 1. Пассив" sheetId="365" r:id="rId5"/>
    <sheet name="Форма1. Расшифровка показателей" sheetId="372" r:id="rId6"/>
    <sheet name="Форма 2. Доходы-расходы" sheetId="368" r:id="rId7"/>
    <sheet name="Форма2. Расшифровка показателей" sheetId="370" r:id="rId8"/>
    <sheet name="Форма 3. Движение капитала" sheetId="373" r:id="rId9"/>
    <sheet name="Форма 3. Корректировки" sheetId="374" r:id="rId10"/>
    <sheet name="Форма 3. Чистые активы" sheetId="375" r:id="rId11"/>
    <sheet name="Форма 4. Отчет о ДДС" sheetId="376" r:id="rId12"/>
    <sheet name="Форма4. Расшифровка показателей" sheetId="377" r:id="rId13"/>
    <sheet name="Форма 5. НА и НИОКР" sheetId="378" r:id="rId14"/>
    <sheet name="Форма 5. Основные средства" sheetId="379" r:id="rId15"/>
    <sheet name="Форма 5. Фин.вложения и запасы" sheetId="380" r:id="rId16"/>
    <sheet name="Форма 5. ДиКЗ и запасы" sheetId="381" r:id="rId17"/>
    <sheet name="Форма 5. Обязательства" sheetId="382" r:id="rId18"/>
    <sheet name="Форма 5. Гос.помощь" sheetId="383" r:id="rId19"/>
    <sheet name="Форма 6. Отчет о ЦИС" sheetId="384" r:id="rId20"/>
    <sheet name="Комментарий" sheetId="319" r:id="rId21"/>
    <sheet name="Ошибки и предупреждения" sheetId="318" r:id="rId22"/>
    <sheet name="Columns" sheetId="363" state="veryHidden" r:id="rId23"/>
    <sheet name="Rows" sheetId="275" state="veryHidden" r:id="rId24"/>
    <sheet name="Reference" sheetId="121" state="veryHidden" r:id="rId25"/>
    <sheet name="RegistryMunicipal" sheetId="364" state="veryHidden" r:id="rId26"/>
    <sheet name="SheetList" sheetId="336" state="veryHidden" r:id="rId27"/>
  </sheets>
  <functionGroups builtInGroupCount="18"/>
  <definedNames>
    <definedName name="_xlnm._FilterDatabase" localSheetId="21" hidden="1">'Ошибки и предупреждения'!$B$4:$D$4</definedName>
    <definedName name="add_COMMENTS_range">Rows!$2:$2</definedName>
    <definedName name="add_FORMA1_R1_range">Rows!$5:$5</definedName>
    <definedName name="add_FORMA1_R2_range">Rows!$8:$8</definedName>
    <definedName name="add_FORMA2_R1_range">Rows!$12:$12</definedName>
    <definedName name="add_FORMA2_R2_range">Rows!$15:$15</definedName>
    <definedName name="add_FORMA3_CAPITAL_range">Rows!$18:$18</definedName>
    <definedName name="add_FORMA3_CORRECT_range">Rows!$21:$25</definedName>
    <definedName name="add_FORMA5_STR1_1_1_range">Rows!$28:$29</definedName>
    <definedName name="add_FORMA5_STR1_1_2_range">Rows!$32:$32</definedName>
    <definedName name="add_FORMA5_STR1_1_4_range">Rows!$35:$36</definedName>
    <definedName name="add_FORMA5_STR1_1_5_range">Rows!$39:$40</definedName>
    <definedName name="add_FORMA5_STR12_5_1_1_range">Rows!$72:$73</definedName>
    <definedName name="add_FORMA5_STR12_5_1_2_range">Rows!$76:$77</definedName>
    <definedName name="add_FORMA5_STR12_5_2_range">Rows!$80:$80</definedName>
    <definedName name="add_FORMA5_STR12_5_3_1_range">Rows!$83:$84</definedName>
    <definedName name="add_FORMA5_STR12_5_3_2_range">Rows!$87:$88</definedName>
    <definedName name="add_FORMA5_STR12_5_4_range">Rows!$91:$91</definedName>
    <definedName name="add_FORMA5_STR12_6_range">Rows!$94:$94</definedName>
    <definedName name="add_FORMA5_STR13_7_range">Rows!$98:$98</definedName>
    <definedName name="add_FORMA5_STR13_8_range">Rows!$101:$101</definedName>
    <definedName name="add_FORMA5_STR14_range">Rows!$105:$106</definedName>
    <definedName name="add_FORMA5_STR4_2_1_range">Rows!$44:$45</definedName>
    <definedName name="add_FORMA5_STR4_2_2_range">Rows!$48:$49</definedName>
    <definedName name="add_FORMA5_STR4_2_3_1_range">Rows!$55:$55</definedName>
    <definedName name="add_FORMA5_STR4_2_3_range">Rows!$52:$52</definedName>
    <definedName name="add_FORMA5_STR4_2_4_range">Rows!$58:$58</definedName>
    <definedName name="add_FORMA5_STR7_3_1_range">Rows!$61:$62</definedName>
    <definedName name="add_FORMA5_STR7_3_2_range">Rows!$65:$65</definedName>
    <definedName name="add_FORMA5_STR7_4_1_range">Rows!$67:$68</definedName>
    <definedName name="anscount" hidden="1">1</definedName>
    <definedName name="code">Инструкция!$B$2</definedName>
    <definedName name="CyanCell">Инструкция!$O$23</definedName>
    <definedName name="GreenCell">Инструкция!$E$24</definedName>
    <definedName name="Instr_1">Инструкция!$7:$21</definedName>
    <definedName name="Instr_2">Инструкция!$22:$36</definedName>
    <definedName name="Instr_3">Инструкция!$37:$51</definedName>
    <definedName name="Instr_4">Инструкция!$52:$66</definedName>
    <definedName name="Instr_5">Инструкция!$67:$81</definedName>
    <definedName name="Instr_6">Инструкция!$82:$224</definedName>
    <definedName name="LINE_1100_1">'Форма 1. Актив'!$I$23</definedName>
    <definedName name="LINE_1100_2">'Форма 1. Актив'!$L$23</definedName>
    <definedName name="LINE_1100_3">'Форма 1. Актив'!$O$23</definedName>
    <definedName name="LINE_1200_1">'Форма 1. Актив'!$I$31</definedName>
    <definedName name="LINE_1200_2">'Форма 1. Актив'!$L$31</definedName>
    <definedName name="LINE_1200_3">'Форма 1. Актив'!$O$31</definedName>
    <definedName name="LINE_1300_1">'Форма 1. Пассив'!$I$20</definedName>
    <definedName name="LINE_1300_2">'Форма 1. Пассив'!$L$20</definedName>
    <definedName name="LINE_1300_3">'Форма 1. Пассив'!$O$20</definedName>
    <definedName name="LINE_1400_1">'Форма 1. Пассив'!$I$26</definedName>
    <definedName name="LINE_1400_2">'Форма 1. Пассив'!$L$26</definedName>
    <definedName name="LINE_1400_3">'Форма 1. Пассив'!$O$26</definedName>
    <definedName name="LINE_1500_1">'Форма 1. Пассив'!$I$33</definedName>
    <definedName name="LINE_1500_2">'Форма 1. Пассив'!$L$33</definedName>
    <definedName name="LINE_1500_3">'Форма 1. Пассив'!$O$33</definedName>
    <definedName name="List_01_is_subdivision">Титульный!$E$19</definedName>
    <definedName name="List_01_legal_address">Титульный!$E$24</definedName>
    <definedName name="List_01_List00_filler">Титульный!$E$40:$E$45</definedName>
    <definedName name="List_01_ogr_kpp">Титульный!$E$15</definedName>
    <definedName name="List_01_org_full_name">Титульный!$E$11</definedName>
    <definedName name="List_01_org_inn">Титульный!$E$14</definedName>
    <definedName name="List_01_org_ogrn">Титульный!$E$13</definedName>
    <definedName name="List_01_org_short_name">Титульный!$E$12</definedName>
    <definedName name="List_01_post_address">Титульный!$E$25</definedName>
    <definedName name="List_01_region_name">Титульный!$E$6</definedName>
    <definedName name="List_01_reporting_period">Титульный!$E$8</definedName>
    <definedName name="List_01_subdivision_kpp">Титульный!$E$21</definedName>
    <definedName name="List_01_subvision_name">Титульный!$E$20</definedName>
    <definedName name="List_01_tax_regime">Титульный!$E$16</definedName>
    <definedName name="List01_BlueCells">Титульный!$E$24:$E$25,Титульный!$E$28:$E$29,Титульный!$E$31,Титульный!$E$34:$E$35,Титульный!$E$37,Титульный!$E$40:$E$41,Титульный!$E$43:$E$45</definedName>
    <definedName name="List01_CellsWithoutDogs">Титульный!$E$28:$E$31,Титульный!$E$34:$E$37,Титульный!$E$40:$E$45</definedName>
    <definedName name="List01_DataRange">Титульный!$D$6:$E$45</definedName>
    <definedName name="List01_YellowCells">Титульный!$E$30,Титульный!$E$36,Титульный!$E$42</definedName>
    <definedName name="List02_BlueCells">Параметры!$E$6,Параметры!$E$8:$E$11,Параметры!$E$14:$E$15,Параметры!$G$7:$G$10</definedName>
    <definedName name="List02_Continue">Параметры!$E$15</definedName>
    <definedName name="List02_DataRange">Параметры!$6:$16</definedName>
    <definedName name="List02_MoreThen80Percent">Параметры!$E$14</definedName>
    <definedName name="List02_units">Параметры!$E$11</definedName>
    <definedName name="List10_DataRange">'Форма 1. Актив'!$E$13:$P$32</definedName>
    <definedName name="List11_DataRange">'Форма 1. Пассив'!$E$13:$P$34</definedName>
    <definedName name="List12_DataRange">'Форма1. Расшифровка показателей'!$E$13:$P$162</definedName>
    <definedName name="List13_DataRange">'Форма 2. Доходы-расходы'!$E$14:$M$39</definedName>
    <definedName name="List14_DataRange">'Форма2. Расшифровка показателей'!$E$13:$M$94</definedName>
    <definedName name="List15_DataRange">'Форма 3. Движение капитала'!$F$13:$Z$56</definedName>
    <definedName name="List16_DataRange">'Форма 3. Корректировки'!$E$14:$T$24</definedName>
    <definedName name="List17_DataRange">'Форма 3. Чистые активы'!$F$13:$Q$13</definedName>
    <definedName name="List18_DataRange">'Форма 4. Отчет о ДДС'!$E$14:$M$57</definedName>
    <definedName name="List19_DataRange">'Форма4. Расшифровка показателей'!$E$12:$M$54</definedName>
    <definedName name="List20_DataRange">'Форма 5. НА и НИОКР'!$E$16:$AO$75</definedName>
    <definedName name="List21_DataRange">'Форма 5. Основные средства'!$E$16:$AL$71</definedName>
    <definedName name="List22_DataRange">'Форма 5. Фин.вложения и запасы'!$E$19:$AI$79</definedName>
    <definedName name="List23_DataRange">'Форма 5. ДиКЗ и запасы'!$E$18:$AL$96</definedName>
    <definedName name="List24_DataRange">'Форма 5. Обязательства'!$F$13:$W$28</definedName>
    <definedName name="List25_DataRange">'Форма 5. Гос.помощь'!$E$13:$T$23</definedName>
    <definedName name="List26_DataRange">'Форма 6. Отчет о ЦИС'!$E$14:$M$38</definedName>
    <definedName name="MO_LIST">RegistryMunicipal!$A$2:$A$64</definedName>
    <definedName name="MO_LIST_10">RegistryMunicipal!$F$148:$F$165</definedName>
    <definedName name="MO_LIST_12">RegistryMunicipal!$F$180:$F$200</definedName>
    <definedName name="MO_LIST_13">RegistryMunicipal!$F$201:$F$214</definedName>
    <definedName name="MO_LIST_14">RegistryMunicipal!$F$215:$F$230</definedName>
    <definedName name="MO_LIST_15">RegistryMunicipal!$F$231:$F$246</definedName>
    <definedName name="MO_LIST_16">RegistryMunicipal!$F$247:$F$263</definedName>
    <definedName name="MO_LIST_17">RegistryMunicipal!$F$264:$F$276</definedName>
    <definedName name="MO_LIST_18">RegistryMunicipal!$F$277:$F$290</definedName>
    <definedName name="MO_LIST_19">RegistryMunicipal!$F$291:$F$303</definedName>
    <definedName name="MO_LIST_2">RegistryMunicipal!$F$2:$F$17</definedName>
    <definedName name="MO_LIST_20">RegistryMunicipal!$F$304:$F$320</definedName>
    <definedName name="MO_LIST_21">RegistryMunicipal!$F$321</definedName>
    <definedName name="MO_LIST_22">RegistryMunicipal!$F$322</definedName>
    <definedName name="MO_LIST_23">RegistryMunicipal!$F$323</definedName>
    <definedName name="MO_LIST_24">RegistryMunicipal!$F$324</definedName>
    <definedName name="MO_LIST_25">RegistryMunicipal!$F$325</definedName>
    <definedName name="MO_LIST_26">RegistryMunicipal!$F$326</definedName>
    <definedName name="MO_LIST_27">RegistryMunicipal!$F$327</definedName>
    <definedName name="MO_LIST_28">RegistryMunicipal!$F$328</definedName>
    <definedName name="MO_LIST_29">RegistryMunicipal!$F$329:$F$346</definedName>
    <definedName name="MO_LIST_3">RegistryMunicipal!$F$18:$F$38</definedName>
    <definedName name="MO_LIST_30">RegistryMunicipal!$F$347:$F$360</definedName>
    <definedName name="MO_LIST_31">RegistryMunicipal!$F$361:$F$376</definedName>
    <definedName name="MO_LIST_32">RegistryMunicipal!$F$377:$F$390</definedName>
    <definedName name="MO_LIST_33">RegistryMunicipal!$F$391</definedName>
    <definedName name="MO_LIST_34">RegistryMunicipal!$F$392:$F$407</definedName>
    <definedName name="MO_LIST_35">RegistryMunicipal!$F$408:$F$421</definedName>
    <definedName name="MO_LIST_36">RegistryMunicipal!$F$422:$F$441</definedName>
    <definedName name="MO_LIST_37">RegistryMunicipal!$F$442:$F$464</definedName>
    <definedName name="MO_LIST_38">RegistryMunicipal!$F$465:$F$479</definedName>
    <definedName name="MO_LIST_39">RegistryMunicipal!$F$480:$F$491</definedName>
    <definedName name="MO_LIST_4">RegistryMunicipal!$F$39:$F$51</definedName>
    <definedName name="MO_LIST_40">RegistryMunicipal!$F$492:$F$509</definedName>
    <definedName name="MO_LIST_41">RegistryMunicipal!$F$510:$F$526</definedName>
    <definedName name="MO_LIST_42">RegistryMunicipal!$F$527:$F$536</definedName>
    <definedName name="MO_LIST_43">RegistryMunicipal!$F$537:$F$551</definedName>
    <definedName name="MO_LIST_44">RegistryMunicipal!$F$552:$F$572</definedName>
    <definedName name="MO_LIST_45">RegistryMunicipal!$F$573:$F$585</definedName>
    <definedName name="MO_LIST_46">RegistryMunicipal!$F$586:$F$598</definedName>
    <definedName name="MO_LIST_47">RegistryMunicipal!$F$599:$F$616</definedName>
    <definedName name="MO_LIST_48">RegistryMunicipal!$F$617:$F$629</definedName>
    <definedName name="MO_LIST_49">RegistryMunicipal!$F$630:$F$644</definedName>
    <definedName name="MO_LIST_5">RegistryMunicipal!$F$52:$F$67</definedName>
    <definedName name="MO_LIST_50">RegistryMunicipal!$F$645:$F$660</definedName>
    <definedName name="MO_LIST_51">RegistryMunicipal!$F$661:$F$673</definedName>
    <definedName name="MO_LIST_52">RegistryMunicipal!$F$674:$F$690</definedName>
    <definedName name="MO_LIST_53">RegistryMunicipal!$F$691:$F$706</definedName>
    <definedName name="MO_LIST_54">RegistryMunicipal!$F$707:$F$727</definedName>
    <definedName name="MO_LIST_55">RegistryMunicipal!$F$728:$F$741</definedName>
    <definedName name="MO_LIST_56">RegistryMunicipal!$F$742:$F$761</definedName>
    <definedName name="MO_LIST_57">RegistryMunicipal!$F$762:$F$781</definedName>
    <definedName name="MO_LIST_58">RegistryMunicipal!$F$782:$F$801</definedName>
    <definedName name="MO_LIST_59">RegistryMunicipal!$F$802:$F$816</definedName>
    <definedName name="MO_LIST_6">RegistryMunicipal!$F$68:$F$89</definedName>
    <definedName name="MO_LIST_60">RegistryMunicipal!$F$817:$F$831</definedName>
    <definedName name="MO_LIST_61">RegistryMunicipal!$F$832:$F$845</definedName>
    <definedName name="MO_LIST_62">RegistryMunicipal!$F$846:$F$862</definedName>
    <definedName name="MO_LIST_63">RegistryMunicipal!$F$863:$F$876</definedName>
    <definedName name="MO_LIST_64">RegistryMunicipal!$F$877:$F$896</definedName>
    <definedName name="MO_LIST_7">RegistryMunicipal!$F$90:$F$113</definedName>
    <definedName name="MO_LIST_8">RegistryMunicipal!$F$114:$F$131</definedName>
    <definedName name="MO_LIST_9">RegistryMunicipal!$F$132:$F$147</definedName>
    <definedName name="MR_LIST_11">RegistryMunicipal!$F$166:$F$179</definedName>
    <definedName name="P19_T1_Protect" localSheetId="6" hidden="1">P5_T1_Protect,P6_T1_Protect,P7_T1_Protect,P8_T1_Protect,P9_T1_Protect,P10_T1_Protect,P11_T1_Protect,P12_T1_Protect,P13_T1_Protect,P14_T1_Protect</definedName>
    <definedName name="P19_T1_Protect" hidden="1">P5_T1_Protect,P6_T1_Protect,P7_T1_Protect,P8_T1_Protect,P9_T1_Protect,P10_T1_Protect,P11_T1_Protect,P12_T1_Protect,P13_T1_Protect,P14_T1_Protect</definedName>
    <definedName name="P19_T2_Protect" localSheetId="6" hidden="1">P5_T1_Protect,P6_T1_Protect,P7_T1_Protect,P8_T1_Protect,P9_T1_Protect,P10_T1_Protect,P11_T1_Protect,P12_T1_Protect,P13_T1_Protect,P14_T1_Protect</definedName>
    <definedName name="P19_T2_Protect" hidden="1">P5_T1_Protect,P6_T1_Protect,P7_T1_Protect,P8_T1_Protect,P9_T1_Protect,P10_T1_Protect,P11_T1_Protect,P12_T1_Protect,P13_T1_Protect,P14_T1_Protect</definedName>
    <definedName name="Reference_Month">Reference!$A$2:$A$13</definedName>
    <definedName name="Reference_Unit">Reference!$C$3:$C$4</definedName>
    <definedName name="Reference_Unit2">Reference!$C$2:$C$4</definedName>
    <definedName name="Reference_YesNo">Reference!$B$2:$B$3</definedName>
    <definedName name="SAPBEXrevision" hidden="1">1</definedName>
    <definedName name="SAPBEXsysID" hidden="1">"BW2"</definedName>
    <definedName name="SAPBEXwbID" hidden="1">"479GSPMTNK9HM4ZSIVE5K2SH6"</definedName>
    <definedName name="SUM__1320_1">'Форма1. Расшифровка показателей'!$I$99:$I$100</definedName>
    <definedName name="SUM__1320_2">'Форма1. Расшифровка показателей'!$L$99:$L$100</definedName>
    <definedName name="SUM__1320_3">'Форма1. Расшифровка показателей'!$O$99:$O$100</definedName>
    <definedName name="SUM_1100_1">'Форма 1. Актив'!$I$14:$I$22</definedName>
    <definedName name="SUM_1100_2">'Форма 1. Актив'!$L$14:$L$22</definedName>
    <definedName name="SUM_1100_3">'Форма 1. Актив'!$O$14:$O$22</definedName>
    <definedName name="SUM_1185_1">'Форма1. Расшифровка показателей'!$I$49:$I$51</definedName>
    <definedName name="SUM_1185_2">'Форма1. Расшифровка показателей'!$L$49:$L$51</definedName>
    <definedName name="SUM_1185_3">'Форма1. Расшифровка показателей'!$O$49:$O$51</definedName>
    <definedName name="SUM_1200_1">'Форма 1. Актив'!$I$25:$I$30</definedName>
    <definedName name="SUM_1200_2">'Форма 1. Актив'!$L$25:$L$30</definedName>
    <definedName name="SUM_1200_3">'Форма 1. Актив'!$O$25:$O$30</definedName>
    <definedName name="SUM_1255_1">'Форма1. Расшифровка показателей'!$I$84:$I$86</definedName>
    <definedName name="SUM_1255_2">'Форма1. Расшифровка показателей'!$L$84:$L$86</definedName>
    <definedName name="SUM_1255_3">'Форма1. Расшифровка показателей'!$O$84:$O$86</definedName>
    <definedName name="SUM_1300_1">'Форма 1. Пассив'!$I$14:$I$19</definedName>
    <definedName name="SUM_1300_2">'Форма 1. Пассив'!$L$14:$L$19</definedName>
    <definedName name="SUM_1300_3">'Форма 1. Пассив'!$O$14:$O$19</definedName>
    <definedName name="SUM_1375_1">'Форма1. Расшифровка показателей'!$I$117:$I$119</definedName>
    <definedName name="SUM_1375_2">'Форма1. Расшифровка показателей'!$L$117:$L$119</definedName>
    <definedName name="SUM_1375_3">'Форма1. Расшифровка показателей'!$O$117:$O$119</definedName>
    <definedName name="SUM_1400_1">'Форма 1. Пассив'!$I$22:$I$25</definedName>
    <definedName name="SUM_1400_2">'Форма 1. Пассив'!$L$22:$L$25</definedName>
    <definedName name="SUM_1400_3">'Форма 1. Пассив'!$O$22:$O$25</definedName>
    <definedName name="SUM_1435_1">'Форма1. Расшифровка показателей'!$I$132:$I$134</definedName>
    <definedName name="SUM_1435_2">'Форма1. Расшифровка показателей'!$L$132:$L$134</definedName>
    <definedName name="SUM_1435_3">'Форма1. Расшифровка показателей'!$O$132:$O$134</definedName>
    <definedName name="SUM_1500_1">'Форма 1. Пассив'!$I$28:$I$32</definedName>
    <definedName name="SUM_1500_2">'Форма 1. Пассив'!$L$28:$L$32</definedName>
    <definedName name="SUM_1500_3">'Форма 1. Пассив'!$O$28:$O$32</definedName>
    <definedName name="SUM_1545_1">'Форма1. Расшифровка показателей'!$I$157:$I$159</definedName>
    <definedName name="SUM_1545_2">'Форма1. Расшифровка показателей'!$L$157:$L$159</definedName>
    <definedName name="SUM_1545_3">'Форма1. Расшифровка показателей'!$O$157:$O$159</definedName>
    <definedName name="version">Инструкция!$B$3</definedName>
    <definedName name="WhiteCell">Инструкция!$O$24</definedName>
    <definedName name="YellowCell">Инструкция!$E$23</definedName>
  </definedNames>
  <calcPr calcId="152511"/>
</workbook>
</file>

<file path=xl/calcChain.xml><?xml version="1.0" encoding="utf-8"?>
<calcChain xmlns="http://schemas.openxmlformats.org/spreadsheetml/2006/main">
  <c r="M87" i="370" l="1"/>
  <c r="J87" i="370"/>
  <c r="M75" i="370"/>
  <c r="J75" i="370"/>
  <c r="M74" i="370"/>
  <c r="J74" i="370"/>
  <c r="M73" i="370"/>
  <c r="J73" i="370"/>
  <c r="M69" i="370"/>
  <c r="J69" i="370"/>
  <c r="M68" i="370"/>
  <c r="J68" i="370"/>
  <c r="M44" i="370"/>
  <c r="J44" i="370"/>
  <c r="M43" i="370"/>
  <c r="J43" i="370"/>
  <c r="M29" i="370"/>
  <c r="J29" i="370"/>
  <c r="M28" i="370"/>
  <c r="J28" i="370"/>
  <c r="M17" i="370"/>
  <c r="J17" i="370"/>
  <c r="M16" i="370"/>
  <c r="J16" i="370"/>
  <c r="T106" i="275" l="1"/>
  <c r="N106" i="275"/>
  <c r="K106" i="275"/>
  <c r="G106" i="275"/>
  <c r="T105" i="275"/>
  <c r="N105" i="275"/>
  <c r="K105" i="275"/>
  <c r="G105" i="275"/>
  <c r="Q101" i="275"/>
  <c r="N101" i="275"/>
  <c r="K101" i="275"/>
  <c r="W98" i="275"/>
  <c r="N98" i="275"/>
  <c r="K98" i="275"/>
  <c r="N94" i="275"/>
  <c r="K94" i="275"/>
  <c r="Q91" i="275"/>
  <c r="N91" i="275"/>
  <c r="K91" i="275"/>
  <c r="AC88" i="275"/>
  <c r="Z88" i="275"/>
  <c r="Q88" i="275"/>
  <c r="N88" i="275"/>
  <c r="K88" i="275"/>
  <c r="G88" i="275"/>
  <c r="AC87" i="275"/>
  <c r="Z87" i="275"/>
  <c r="Q87" i="275"/>
  <c r="N87" i="275"/>
  <c r="K87" i="275"/>
  <c r="G87" i="275"/>
  <c r="AC84" i="275"/>
  <c r="Q84" i="275"/>
  <c r="N84" i="275"/>
  <c r="K84" i="275"/>
  <c r="G84" i="275"/>
  <c r="AC83" i="275"/>
  <c r="Q83" i="275"/>
  <c r="N83" i="275"/>
  <c r="K83" i="275"/>
  <c r="G83" i="275"/>
  <c r="Z80" i="275"/>
  <c r="W80" i="275"/>
  <c r="T80" i="275"/>
  <c r="Q80" i="275"/>
  <c r="N80" i="275"/>
  <c r="K80" i="275"/>
  <c r="AI77" i="275"/>
  <c r="AF77" i="275"/>
  <c r="AC77" i="275"/>
  <c r="T77" i="275"/>
  <c r="Q77" i="275"/>
  <c r="K77" i="275"/>
  <c r="G77" i="275"/>
  <c r="AI76" i="275"/>
  <c r="AF76" i="275"/>
  <c r="AC76" i="275"/>
  <c r="T76" i="275"/>
  <c r="Q76" i="275"/>
  <c r="K76" i="275"/>
  <c r="G76" i="275"/>
  <c r="AI73" i="275"/>
  <c r="AC73" i="275"/>
  <c r="T73" i="275"/>
  <c r="Q73" i="275"/>
  <c r="K73" i="275"/>
  <c r="G73" i="275"/>
  <c r="AI72" i="275"/>
  <c r="AC72" i="275"/>
  <c r="T72" i="275"/>
  <c r="Q72" i="275"/>
  <c r="K72" i="275"/>
  <c r="G72" i="275"/>
  <c r="AF68" i="275"/>
  <c r="AC68" i="275"/>
  <c r="Z68" i="275"/>
  <c r="W68" i="275"/>
  <c r="Q68" i="275"/>
  <c r="K68" i="275"/>
  <c r="G68" i="275"/>
  <c r="AF67" i="275"/>
  <c r="AC67" i="275"/>
  <c r="Z67" i="275"/>
  <c r="W67" i="275"/>
  <c r="Q67" i="275"/>
  <c r="K67" i="275"/>
  <c r="G67" i="275"/>
  <c r="Q65" i="275"/>
  <c r="N65" i="275"/>
  <c r="K65" i="275"/>
  <c r="AI62" i="275"/>
  <c r="AF62" i="275"/>
  <c r="AC62" i="275"/>
  <c r="Z62" i="275"/>
  <c r="W62" i="275"/>
  <c r="Q62" i="275"/>
  <c r="N62" i="275"/>
  <c r="K62" i="275"/>
  <c r="G62" i="275"/>
  <c r="AI61" i="275"/>
  <c r="AF61" i="275"/>
  <c r="AC61" i="275"/>
  <c r="Z61" i="275"/>
  <c r="W61" i="275"/>
  <c r="Q61" i="275"/>
  <c r="N61" i="275"/>
  <c r="K61" i="275"/>
  <c r="G61" i="275"/>
  <c r="Q58" i="275"/>
  <c r="N58" i="275"/>
  <c r="K58" i="275"/>
  <c r="N52" i="275"/>
  <c r="K52" i="275"/>
  <c r="W49" i="275"/>
  <c r="N49" i="275"/>
  <c r="K49" i="275"/>
  <c r="G49" i="275"/>
  <c r="W48" i="275"/>
  <c r="N48" i="275"/>
  <c r="K48" i="275"/>
  <c r="G48" i="275"/>
  <c r="AI45" i="275"/>
  <c r="AF45" i="275"/>
  <c r="AC45" i="275"/>
  <c r="W45" i="275"/>
  <c r="Q45" i="275"/>
  <c r="K45" i="275"/>
  <c r="G45" i="275"/>
  <c r="AI44" i="275"/>
  <c r="AF44" i="275"/>
  <c r="AC44" i="275"/>
  <c r="W44" i="275"/>
  <c r="Q44" i="275"/>
  <c r="K44" i="275"/>
  <c r="G44" i="275"/>
  <c r="W40" i="275"/>
  <c r="N40" i="275"/>
  <c r="K40" i="275"/>
  <c r="G40" i="275"/>
  <c r="W39" i="275"/>
  <c r="N39" i="275"/>
  <c r="K39" i="275"/>
  <c r="G39" i="275"/>
  <c r="Q36" i="275"/>
  <c r="K36" i="275"/>
  <c r="G36" i="275"/>
  <c r="Q35" i="275"/>
  <c r="K35" i="275"/>
  <c r="G35" i="275"/>
  <c r="Q32" i="275"/>
  <c r="N32" i="275"/>
  <c r="K32" i="275"/>
  <c r="AL29" i="275"/>
  <c r="AI29" i="275"/>
  <c r="AF29" i="275"/>
  <c r="AC29" i="275"/>
  <c r="W29" i="275"/>
  <c r="Q29" i="275"/>
  <c r="K29" i="275"/>
  <c r="G29" i="275"/>
  <c r="AL28" i="275"/>
  <c r="AI28" i="275"/>
  <c r="AF28" i="275"/>
  <c r="AC28" i="275"/>
  <c r="W28" i="275"/>
  <c r="Q28" i="275"/>
  <c r="K28" i="275"/>
  <c r="G28" i="275"/>
  <c r="P25" i="275"/>
  <c r="O25" i="275"/>
  <c r="Q25" i="275" s="1"/>
  <c r="M25" i="275"/>
  <c r="L25" i="275"/>
  <c r="N25" i="275" s="1"/>
  <c r="J25" i="275"/>
  <c r="I25" i="275"/>
  <c r="S24" i="275"/>
  <c r="R24" i="275"/>
  <c r="T24" i="275" s="1"/>
  <c r="Q24" i="275"/>
  <c r="N24" i="275"/>
  <c r="K24" i="275"/>
  <c r="S23" i="275"/>
  <c r="R23" i="275"/>
  <c r="T23" i="275" s="1"/>
  <c r="Q23" i="275"/>
  <c r="N23" i="275"/>
  <c r="K23" i="275"/>
  <c r="S21" i="275"/>
  <c r="R21" i="275"/>
  <c r="T21" i="275" s="1"/>
  <c r="Q21" i="275"/>
  <c r="N21" i="275"/>
  <c r="K21" i="275"/>
  <c r="Y18" i="275"/>
  <c r="X18" i="275"/>
  <c r="Z18" i="275" s="1"/>
  <c r="W18" i="275"/>
  <c r="T18" i="275"/>
  <c r="Q18" i="275"/>
  <c r="N18" i="275"/>
  <c r="K18" i="275"/>
  <c r="M12" i="275"/>
  <c r="J12" i="275"/>
  <c r="P5" i="275"/>
  <c r="M5" i="275"/>
  <c r="J5" i="275"/>
  <c r="L28" i="384"/>
  <c r="I28" i="384"/>
  <c r="L24" i="384"/>
  <c r="L37" i="384" s="1"/>
  <c r="I24" i="384"/>
  <c r="I37" i="384" s="1"/>
  <c r="L22" i="384"/>
  <c r="L38" i="384" s="1"/>
  <c r="I22" i="384"/>
  <c r="I38" i="384" s="1"/>
  <c r="K11" i="384"/>
  <c r="H11" i="384"/>
  <c r="T22" i="383"/>
  <c r="N22" i="383"/>
  <c r="K22" i="383"/>
  <c r="G22" i="383"/>
  <c r="T21" i="383"/>
  <c r="N21" i="383"/>
  <c r="K21" i="383"/>
  <c r="G21" i="383"/>
  <c r="S20" i="383" a="1"/>
  <c r="S20" i="383"/>
  <c r="R20" i="383" a="1"/>
  <c r="R20" i="383"/>
  <c r="T20" i="383" s="1"/>
  <c r="P20" i="383"/>
  <c r="M20" i="383" a="1"/>
  <c r="M20" i="383"/>
  <c r="L20" i="383" a="1"/>
  <c r="L20" i="383"/>
  <c r="N20" i="383" s="1"/>
  <c r="J20" i="383" a="1"/>
  <c r="J20" i="383" s="1"/>
  <c r="I20" i="383" a="1"/>
  <c r="I20" i="383" s="1"/>
  <c r="K20" i="383" s="1"/>
  <c r="G20" i="383"/>
  <c r="S19" i="383" a="1"/>
  <c r="S19" i="383" s="1"/>
  <c r="R19" i="383" a="1"/>
  <c r="R19" i="383" s="1"/>
  <c r="T19" i="383" s="1"/>
  <c r="P19" i="383"/>
  <c r="M19" i="383" a="1"/>
  <c r="M19" i="383" s="1"/>
  <c r="L19" i="383" a="1"/>
  <c r="L19" i="383" s="1"/>
  <c r="N19" i="383" s="1"/>
  <c r="J19" i="383" a="1"/>
  <c r="J19" i="383"/>
  <c r="I19" i="383" a="1"/>
  <c r="I19" i="383"/>
  <c r="K19" i="383" s="1"/>
  <c r="G19" i="383"/>
  <c r="N15" i="383"/>
  <c r="K15" i="383"/>
  <c r="N14" i="383"/>
  <c r="K14" i="383"/>
  <c r="M13" i="383"/>
  <c r="L13" i="383"/>
  <c r="N13" i="383" s="1"/>
  <c r="J13" i="383"/>
  <c r="I13" i="383"/>
  <c r="K13" i="383" s="1"/>
  <c r="L11" i="383"/>
  <c r="I11" i="383"/>
  <c r="Q27" i="382"/>
  <c r="N27" i="382"/>
  <c r="K27" i="382"/>
  <c r="P26" i="382"/>
  <c r="O26" i="382"/>
  <c r="Q26" i="382" s="1"/>
  <c r="M26" i="382"/>
  <c r="L26" i="382"/>
  <c r="N26" i="382" s="1"/>
  <c r="J26" i="382"/>
  <c r="I26" i="382"/>
  <c r="K26" i="382" s="1"/>
  <c r="Q24" i="382"/>
  <c r="N24" i="382"/>
  <c r="K24" i="382"/>
  <c r="P23" i="382"/>
  <c r="O23" i="382"/>
  <c r="Q23" i="382" s="1"/>
  <c r="M23" i="382"/>
  <c r="L23" i="382"/>
  <c r="N23" i="382" s="1"/>
  <c r="J23" i="382"/>
  <c r="I23" i="382"/>
  <c r="K23" i="382" s="1"/>
  <c r="O21" i="382"/>
  <c r="L21" i="382"/>
  <c r="I21" i="382"/>
  <c r="W14" i="382"/>
  <c r="N14" i="382"/>
  <c r="K14" i="382"/>
  <c r="V13" i="382"/>
  <c r="U13" i="382"/>
  <c r="W13" i="382" s="1"/>
  <c r="S13" i="382"/>
  <c r="P13" i="382"/>
  <c r="M13" i="382"/>
  <c r="L13" i="382"/>
  <c r="N13" i="382" s="1"/>
  <c r="J13" i="382"/>
  <c r="I13" i="382"/>
  <c r="K13" i="382" s="1"/>
  <c r="U11" i="382"/>
  <c r="I11" i="382"/>
  <c r="N94" i="381"/>
  <c r="K94" i="381"/>
  <c r="N93" i="381"/>
  <c r="K93" i="381"/>
  <c r="M91" i="381"/>
  <c r="M96" i="381" s="1"/>
  <c r="L91" i="381"/>
  <c r="J91" i="381"/>
  <c r="I91" i="381"/>
  <c r="N90" i="381"/>
  <c r="K90" i="381"/>
  <c r="N89" i="381"/>
  <c r="K89" i="381"/>
  <c r="N88" i="381"/>
  <c r="K88" i="381"/>
  <c r="N87" i="381"/>
  <c r="K87" i="381"/>
  <c r="N86" i="381"/>
  <c r="K86" i="381"/>
  <c r="L84" i="381"/>
  <c r="I84" i="381"/>
  <c r="Q77" i="381"/>
  <c r="N77" i="381"/>
  <c r="K77" i="381"/>
  <c r="P76" i="381"/>
  <c r="O76" i="381"/>
  <c r="Q76" i="381" s="1"/>
  <c r="M76" i="381"/>
  <c r="L76" i="381"/>
  <c r="N76" i="381" s="1"/>
  <c r="J76" i="381"/>
  <c r="I76" i="381"/>
  <c r="K76" i="381" s="1"/>
  <c r="O74" i="381"/>
  <c r="L74" i="381"/>
  <c r="I74" i="381"/>
  <c r="AA66" i="381"/>
  <c r="AC66" i="381" s="1"/>
  <c r="S66" i="381"/>
  <c r="P66" i="381"/>
  <c r="G66" i="381"/>
  <c r="G65" i="381"/>
  <c r="AC63" i="381"/>
  <c r="Z63" i="381"/>
  <c r="Q63" i="381"/>
  <c r="N63" i="381"/>
  <c r="K63" i="381"/>
  <c r="G63" i="381"/>
  <c r="AC62" i="381"/>
  <c r="Z62" i="381"/>
  <c r="Q62" i="381"/>
  <c r="N62" i="381"/>
  <c r="K62" i="381"/>
  <c r="G62" i="381"/>
  <c r="AB61" i="381" a="1"/>
  <c r="AB61" i="381"/>
  <c r="AA61" i="381" a="1"/>
  <c r="AA61" i="381"/>
  <c r="AC61" i="381" s="1"/>
  <c r="Y61" i="381" a="1"/>
  <c r="Y61" i="381" s="1"/>
  <c r="X61" i="381" a="1"/>
  <c r="X61" i="381" s="1"/>
  <c r="Z61" i="381" s="1"/>
  <c r="V61" i="381"/>
  <c r="S61" i="381"/>
  <c r="P61" i="381" a="1"/>
  <c r="P61" i="381"/>
  <c r="O61" i="381" a="1"/>
  <c r="O61" i="381"/>
  <c r="Q61" i="381" s="1"/>
  <c r="M61" i="381" a="1"/>
  <c r="M61" i="381" s="1"/>
  <c r="L61" i="381" a="1"/>
  <c r="L61" i="381" s="1"/>
  <c r="N61" i="381" s="1"/>
  <c r="J61" i="381" a="1"/>
  <c r="J61" i="381"/>
  <c r="I61" i="381" a="1"/>
  <c r="I61" i="381"/>
  <c r="K61" i="381" s="1"/>
  <c r="G61" i="381"/>
  <c r="AB60" i="381" a="1"/>
  <c r="AB60" i="381"/>
  <c r="AA60" i="381" a="1"/>
  <c r="AA60" i="381"/>
  <c r="AC60" i="381" s="1"/>
  <c r="Y60" i="381" a="1"/>
  <c r="Y60" i="381" s="1"/>
  <c r="X60" i="381" a="1"/>
  <c r="X60" i="381" s="1"/>
  <c r="Z60" i="381" s="1"/>
  <c r="V60" i="381"/>
  <c r="S60" i="381"/>
  <c r="P60" i="381" a="1"/>
  <c r="P60" i="381"/>
  <c r="O60" i="381" a="1"/>
  <c r="O60" i="381"/>
  <c r="Q60" i="381" s="1"/>
  <c r="M60" i="381" a="1"/>
  <c r="M60" i="381" s="1"/>
  <c r="L60" i="381" a="1"/>
  <c r="L60" i="381" s="1"/>
  <c r="N60" i="381" s="1"/>
  <c r="J60" i="381" a="1"/>
  <c r="J60" i="381"/>
  <c r="I60" i="381" a="1"/>
  <c r="I60" i="381"/>
  <c r="K60" i="381" s="1"/>
  <c r="G60" i="381"/>
  <c r="AC58" i="381"/>
  <c r="Q58" i="381"/>
  <c r="N58" i="381"/>
  <c r="K58" i="381"/>
  <c r="G58" i="381"/>
  <c r="AC57" i="381"/>
  <c r="Q57" i="381"/>
  <c r="N57" i="381"/>
  <c r="K57" i="381"/>
  <c r="G57" i="381"/>
  <c r="AB56" i="381" a="1"/>
  <c r="AB56" i="381"/>
  <c r="AA56" i="381" a="1"/>
  <c r="AA56" i="381"/>
  <c r="AB66" i="381" s="1"/>
  <c r="Y56" i="381"/>
  <c r="V56" i="381"/>
  <c r="S56" i="381"/>
  <c r="P56" i="381" a="1"/>
  <c r="P56" i="381"/>
  <c r="O56" i="381" a="1"/>
  <c r="O56" i="381"/>
  <c r="M56" i="381" a="1"/>
  <c r="M56" i="381" s="1"/>
  <c r="L56" i="381" a="1"/>
  <c r="L56" i="381" s="1"/>
  <c r="J56" i="381" a="1"/>
  <c r="J56" i="381"/>
  <c r="I56" i="381" a="1"/>
  <c r="I56" i="381"/>
  <c r="G56" i="381"/>
  <c r="AB55" i="381" a="1"/>
  <c r="AB55" i="381"/>
  <c r="AA55" i="381" a="1"/>
  <c r="AA55" i="381"/>
  <c r="Y55" i="381"/>
  <c r="V55" i="381"/>
  <c r="V65" i="381" s="1"/>
  <c r="S55" i="381"/>
  <c r="S65" i="381" s="1"/>
  <c r="P55" i="381" a="1"/>
  <c r="P55" i="381"/>
  <c r="O55" i="381" a="1"/>
  <c r="O55" i="381"/>
  <c r="P65" i="381" s="1"/>
  <c r="M55" i="381" a="1"/>
  <c r="M55" i="381" s="1"/>
  <c r="L55" i="381" a="1"/>
  <c r="L55" i="381" s="1"/>
  <c r="J55" i="381" a="1"/>
  <c r="J55" i="381"/>
  <c r="I55" i="381" a="1"/>
  <c r="I55" i="381"/>
  <c r="J65" i="381" s="1"/>
  <c r="G55" i="381"/>
  <c r="Z42" i="381"/>
  <c r="W42" i="381"/>
  <c r="T42" i="381"/>
  <c r="Q42" i="381"/>
  <c r="N42" i="381"/>
  <c r="K42" i="381"/>
  <c r="Y41" i="381"/>
  <c r="X41" i="381"/>
  <c r="Z41" i="381" s="1"/>
  <c r="V41" i="381"/>
  <c r="U41" i="381"/>
  <c r="W41" i="381" s="1"/>
  <c r="S41" i="381"/>
  <c r="R41" i="381"/>
  <c r="T41" i="381" s="1"/>
  <c r="P41" i="381"/>
  <c r="O41" i="381"/>
  <c r="Q41" i="381" s="1"/>
  <c r="M41" i="381"/>
  <c r="L41" i="381"/>
  <c r="N41" i="381" s="1"/>
  <c r="J41" i="381"/>
  <c r="I41" i="381"/>
  <c r="K41" i="381" s="1"/>
  <c r="U38" i="381"/>
  <c r="O38" i="381"/>
  <c r="I38" i="381"/>
  <c r="AG30" i="381"/>
  <c r="AI30" i="381" s="1"/>
  <c r="Y30" i="381"/>
  <c r="M30" i="381"/>
  <c r="G30" i="381"/>
  <c r="G29" i="381"/>
  <c r="AI27" i="381"/>
  <c r="AF27" i="381"/>
  <c r="AC27" i="381"/>
  <c r="T27" i="381"/>
  <c r="Q27" i="381"/>
  <c r="K27" i="381"/>
  <c r="G27" i="381"/>
  <c r="AI26" i="381"/>
  <c r="AF26" i="381"/>
  <c r="AC26" i="381"/>
  <c r="T26" i="381"/>
  <c r="Q26" i="381"/>
  <c r="K26" i="381"/>
  <c r="G26" i="381"/>
  <c r="AK25" i="381"/>
  <c r="AH25" i="381" a="1"/>
  <c r="AH25" i="381"/>
  <c r="AG25" i="381" a="1"/>
  <c r="AG25" i="381"/>
  <c r="AI25" i="381" s="1"/>
  <c r="AE25" i="381" a="1"/>
  <c r="AE25" i="381" s="1"/>
  <c r="AD25" i="381" a="1"/>
  <c r="AD25" i="381" s="1"/>
  <c r="AF25" i="381" s="1"/>
  <c r="AB25" i="381" a="1"/>
  <c r="AB25" i="381"/>
  <c r="AA25" i="381" a="1"/>
  <c r="AA25" i="381"/>
  <c r="AC25" i="381" s="1"/>
  <c r="Y25" i="381"/>
  <c r="V25" i="381"/>
  <c r="S25" i="381" a="1"/>
  <c r="S25" i="381" s="1"/>
  <c r="R25" i="381" a="1"/>
  <c r="R25" i="381" s="1"/>
  <c r="T25" i="381" s="1"/>
  <c r="P25" i="381" a="1"/>
  <c r="P25" i="381"/>
  <c r="O25" i="381" a="1"/>
  <c r="O25" i="381"/>
  <c r="Q25" i="381" s="1"/>
  <c r="M25" i="381"/>
  <c r="J25" i="381" a="1"/>
  <c r="J25" i="381"/>
  <c r="I25" i="381" a="1"/>
  <c r="I25" i="381"/>
  <c r="K25" i="381" s="1"/>
  <c r="G25" i="381"/>
  <c r="AK24" i="381"/>
  <c r="AH24" i="381" a="1"/>
  <c r="AH24" i="381" s="1"/>
  <c r="AG24" i="381" a="1"/>
  <c r="AG24" i="381" s="1"/>
  <c r="AI24" i="381" s="1"/>
  <c r="AE24" i="381" a="1"/>
  <c r="AE24" i="381"/>
  <c r="AD24" i="381" a="1"/>
  <c r="AD24" i="381"/>
  <c r="AF24" i="381" s="1"/>
  <c r="AB24" i="381" a="1"/>
  <c r="AB24" i="381" s="1"/>
  <c r="AA24" i="381" a="1"/>
  <c r="AA24" i="381" s="1"/>
  <c r="AC24" i="381" s="1"/>
  <c r="Y24" i="381"/>
  <c r="V24" i="381"/>
  <c r="S24" i="381" a="1"/>
  <c r="S24" i="381"/>
  <c r="R24" i="381" a="1"/>
  <c r="R24" i="381"/>
  <c r="T24" i="381" s="1"/>
  <c r="P24" i="381" a="1"/>
  <c r="P24" i="381" s="1"/>
  <c r="O24" i="381" a="1"/>
  <c r="O24" i="381" s="1"/>
  <c r="Q24" i="381" s="1"/>
  <c r="M24" i="381"/>
  <c r="J24" i="381" a="1"/>
  <c r="J24" i="381" s="1"/>
  <c r="I24" i="381" a="1"/>
  <c r="I24" i="381" s="1"/>
  <c r="K24" i="381" s="1"/>
  <c r="G24" i="381"/>
  <c r="AI22" i="381"/>
  <c r="AC22" i="381"/>
  <c r="T22" i="381"/>
  <c r="Q22" i="381"/>
  <c r="K22" i="381"/>
  <c r="G22" i="381"/>
  <c r="AI21" i="381"/>
  <c r="AC21" i="381"/>
  <c r="T21" i="381"/>
  <c r="Q21" i="381"/>
  <c r="K21" i="381"/>
  <c r="G21" i="381"/>
  <c r="AK20" i="381"/>
  <c r="AK30" i="381" s="1"/>
  <c r="AH20" i="381" a="1"/>
  <c r="AH20" i="381"/>
  <c r="AG20" i="381" a="1"/>
  <c r="AG20" i="381"/>
  <c r="AH30" i="381" s="1"/>
  <c r="AE20" i="381"/>
  <c r="AB20" i="381" a="1"/>
  <c r="AB20" i="381"/>
  <c r="AA20" i="381" a="1"/>
  <c r="AA20" i="381"/>
  <c r="Y20" i="381"/>
  <c r="V20" i="381"/>
  <c r="S20" i="381" a="1"/>
  <c r="S20" i="381" s="1"/>
  <c r="R20" i="381" a="1"/>
  <c r="R20" i="381" s="1"/>
  <c r="P20" i="381" a="1"/>
  <c r="P20" i="381"/>
  <c r="O20" i="381" a="1"/>
  <c r="O20" i="381"/>
  <c r="M20" i="381"/>
  <c r="J20" i="381" a="1"/>
  <c r="J20" i="381"/>
  <c r="I20" i="381" a="1"/>
  <c r="I20" i="381"/>
  <c r="G20" i="381"/>
  <c r="AK19" i="381"/>
  <c r="AK29" i="381" s="1"/>
  <c r="AH19" i="381" a="1"/>
  <c r="AH19" i="381" s="1"/>
  <c r="AG19" i="381" a="1"/>
  <c r="AG19" i="381" s="1"/>
  <c r="AE19" i="381"/>
  <c r="AB19" i="381" a="1"/>
  <c r="AB19" i="381" s="1"/>
  <c r="AA19" i="381" a="1"/>
  <c r="AA19" i="381" s="1"/>
  <c r="Y19" i="381"/>
  <c r="Y29" i="381" s="1"/>
  <c r="V19" i="381"/>
  <c r="V29" i="381" s="1"/>
  <c r="S19" i="381" a="1"/>
  <c r="S19" i="381"/>
  <c r="R19" i="381" a="1"/>
  <c r="R19" i="381"/>
  <c r="S29" i="381" s="1"/>
  <c r="P19" i="381" a="1"/>
  <c r="P19" i="381" s="1"/>
  <c r="O19" i="381" a="1"/>
  <c r="O19" i="381" s="1"/>
  <c r="M19" i="381"/>
  <c r="M29" i="381" s="1"/>
  <c r="J19" i="381" a="1"/>
  <c r="J19" i="381" s="1"/>
  <c r="I19" i="381" a="1"/>
  <c r="I19" i="381" s="1"/>
  <c r="G19" i="381"/>
  <c r="Q78" i="380"/>
  <c r="N78" i="380"/>
  <c r="K78" i="380"/>
  <c r="P77" i="380"/>
  <c r="O77" i="380"/>
  <c r="Q77" i="380" s="1"/>
  <c r="M77" i="380"/>
  <c r="L77" i="380"/>
  <c r="N77" i="380" s="1"/>
  <c r="J77" i="380"/>
  <c r="I77" i="380"/>
  <c r="K77" i="380" s="1"/>
  <c r="Q75" i="380"/>
  <c r="N75" i="380"/>
  <c r="K75" i="380"/>
  <c r="P74" i="380"/>
  <c r="O74" i="380"/>
  <c r="Q74" i="380" s="1"/>
  <c r="M74" i="380"/>
  <c r="L74" i="380"/>
  <c r="N74" i="380" s="1"/>
  <c r="J74" i="380"/>
  <c r="I74" i="380"/>
  <c r="K74" i="380" s="1"/>
  <c r="O72" i="380"/>
  <c r="L72" i="380"/>
  <c r="I72" i="380"/>
  <c r="AF65" i="380"/>
  <c r="AC65" i="380"/>
  <c r="Z65" i="380"/>
  <c r="W65" i="380"/>
  <c r="Q65" i="380"/>
  <c r="K65" i="380"/>
  <c r="G65" i="380"/>
  <c r="AF64" i="380"/>
  <c r="AC64" i="380"/>
  <c r="Z64" i="380"/>
  <c r="W64" i="380"/>
  <c r="Q64" i="380"/>
  <c r="K64" i="380"/>
  <c r="G64" i="380"/>
  <c r="AH63" i="380"/>
  <c r="AE63" i="380" a="1"/>
  <c r="AE63" i="380" s="1"/>
  <c r="AD63" i="380" a="1"/>
  <c r="AD63" i="380" s="1"/>
  <c r="AF63" i="380" s="1"/>
  <c r="Y63" i="380" a="1"/>
  <c r="Y63" i="380"/>
  <c r="X63" i="380" a="1"/>
  <c r="X63" i="380"/>
  <c r="Z63" i="380" s="1"/>
  <c r="V63" i="380" a="1"/>
  <c r="V63" i="380" s="1"/>
  <c r="U63" i="380" a="1"/>
  <c r="U63" i="380" s="1"/>
  <c r="W63" i="380" s="1"/>
  <c r="S63" i="380"/>
  <c r="P63" i="380" a="1"/>
  <c r="P63" i="380" s="1"/>
  <c r="O63" i="380" a="1"/>
  <c r="O63" i="380" s="1"/>
  <c r="Q63" i="380" s="1"/>
  <c r="M63" i="380"/>
  <c r="J63" i="380" a="1"/>
  <c r="J63" i="380" s="1"/>
  <c r="I63" i="380" a="1"/>
  <c r="I63" i="380" s="1"/>
  <c r="K63" i="380" s="1"/>
  <c r="G63" i="380"/>
  <c r="AH62" i="380"/>
  <c r="AE62" i="380" a="1"/>
  <c r="AE62" i="380"/>
  <c r="AD62" i="380" a="1"/>
  <c r="AD62" i="380"/>
  <c r="AF62" i="380" s="1"/>
  <c r="Y62" i="380" a="1"/>
  <c r="Y62" i="380" s="1"/>
  <c r="X62" i="380" a="1"/>
  <c r="X62" i="380" s="1"/>
  <c r="Z62" i="380" s="1"/>
  <c r="V62" i="380" a="1"/>
  <c r="V62" i="380"/>
  <c r="U62" i="380" a="1"/>
  <c r="U62" i="380"/>
  <c r="W62" i="380" s="1"/>
  <c r="S62" i="380"/>
  <c r="P62" i="380" a="1"/>
  <c r="P62" i="380"/>
  <c r="O62" i="380" a="1"/>
  <c r="O62" i="380"/>
  <c r="Q62" i="380" s="1"/>
  <c r="M62" i="380"/>
  <c r="J62" i="380" a="1"/>
  <c r="J62" i="380"/>
  <c r="I62" i="380" a="1"/>
  <c r="I62" i="380"/>
  <c r="K62" i="380" s="1"/>
  <c r="G62" i="380"/>
  <c r="Q50" i="380"/>
  <c r="N50" i="380"/>
  <c r="K50" i="380"/>
  <c r="Q48" i="380"/>
  <c r="N48" i="380"/>
  <c r="K48" i="380"/>
  <c r="P47" i="380"/>
  <c r="O47" i="380"/>
  <c r="Q47" i="380" s="1"/>
  <c r="M47" i="380"/>
  <c r="L47" i="380"/>
  <c r="N47" i="380" s="1"/>
  <c r="J47" i="380"/>
  <c r="I47" i="380"/>
  <c r="K47" i="380" s="1"/>
  <c r="Q45" i="380"/>
  <c r="N45" i="380"/>
  <c r="K45" i="380"/>
  <c r="P44" i="380"/>
  <c r="O44" i="380"/>
  <c r="Q44" i="380" s="1"/>
  <c r="M44" i="380"/>
  <c r="L44" i="380"/>
  <c r="N44" i="380" s="1"/>
  <c r="J44" i="380"/>
  <c r="I44" i="380"/>
  <c r="K44" i="380" s="1"/>
  <c r="O42" i="380"/>
  <c r="L42" i="380"/>
  <c r="I42" i="380"/>
  <c r="AA31" i="380"/>
  <c r="AC31" i="380" s="1"/>
  <c r="I31" i="380"/>
  <c r="K31" i="380" s="1"/>
  <c r="G31" i="380"/>
  <c r="G30" i="380"/>
  <c r="AI28" i="380"/>
  <c r="AF28" i="380"/>
  <c r="AC28" i="380"/>
  <c r="Z28" i="380"/>
  <c r="W28" i="380"/>
  <c r="Q28" i="380"/>
  <c r="N28" i="380"/>
  <c r="K28" i="380"/>
  <c r="G28" i="380"/>
  <c r="AI27" i="380"/>
  <c r="AF27" i="380"/>
  <c r="AC27" i="380"/>
  <c r="Z27" i="380"/>
  <c r="W27" i="380"/>
  <c r="Q27" i="380"/>
  <c r="N27" i="380"/>
  <c r="K27" i="380"/>
  <c r="G27" i="380"/>
  <c r="AH26" i="380" a="1"/>
  <c r="AH26" i="380"/>
  <c r="AG26" i="380" a="1"/>
  <c r="AG26" i="380"/>
  <c r="AI26" i="380" s="1"/>
  <c r="AE26" i="380" a="1"/>
  <c r="AE26" i="380" s="1"/>
  <c r="AD26" i="380" a="1"/>
  <c r="AD26" i="380" s="1"/>
  <c r="AF26" i="380" s="1"/>
  <c r="AB26" i="380" a="1"/>
  <c r="AB26" i="380"/>
  <c r="AA26" i="380" a="1"/>
  <c r="AA26" i="380"/>
  <c r="AC26" i="380" s="1"/>
  <c r="Y26" i="380" a="1"/>
  <c r="Y26" i="380" s="1"/>
  <c r="X26" i="380" a="1"/>
  <c r="X26" i="380" s="1"/>
  <c r="Z26" i="380" s="1"/>
  <c r="V26" i="380" a="1"/>
  <c r="V26" i="380"/>
  <c r="U26" i="380" a="1"/>
  <c r="U26" i="380"/>
  <c r="W26" i="380" s="1"/>
  <c r="S26" i="380"/>
  <c r="P26" i="380" a="1"/>
  <c r="P26" i="380"/>
  <c r="O26" i="380" a="1"/>
  <c r="O26" i="380"/>
  <c r="Q26" i="380" s="1"/>
  <c r="M26" i="380" a="1"/>
  <c r="M26" i="380" s="1"/>
  <c r="L26" i="380" a="1"/>
  <c r="L26" i="380" s="1"/>
  <c r="N26" i="380" s="1"/>
  <c r="J26" i="380" a="1"/>
  <c r="J26" i="380"/>
  <c r="I26" i="380" a="1"/>
  <c r="I26" i="380"/>
  <c r="K26" i="380" s="1"/>
  <c r="G26" i="380"/>
  <c r="AH25" i="380" a="1"/>
  <c r="AH25" i="380"/>
  <c r="AG25" i="380" a="1"/>
  <c r="AG25" i="380"/>
  <c r="AI25" i="380" s="1"/>
  <c r="AE25" i="380" a="1"/>
  <c r="AE25" i="380" s="1"/>
  <c r="AD25" i="380" a="1"/>
  <c r="AD25" i="380" s="1"/>
  <c r="AF25" i="380" s="1"/>
  <c r="AB25" i="380" a="1"/>
  <c r="AB25" i="380"/>
  <c r="AA25" i="380" a="1"/>
  <c r="AA25" i="380"/>
  <c r="AC25" i="380" s="1"/>
  <c r="Y25" i="380" a="1"/>
  <c r="Y25" i="380" s="1"/>
  <c r="X25" i="380" a="1"/>
  <c r="X25" i="380" s="1"/>
  <c r="Z25" i="380" s="1"/>
  <c r="V25" i="380" a="1"/>
  <c r="V25" i="380"/>
  <c r="U25" i="380" a="1"/>
  <c r="U25" i="380"/>
  <c r="W25" i="380" s="1"/>
  <c r="S25" i="380"/>
  <c r="P25" i="380" a="1"/>
  <c r="P25" i="380"/>
  <c r="O25" i="380" a="1"/>
  <c r="O25" i="380"/>
  <c r="Q25" i="380" s="1"/>
  <c r="M25" i="380" a="1"/>
  <c r="M25" i="380" s="1"/>
  <c r="L25" i="380" a="1"/>
  <c r="L25" i="380" s="1"/>
  <c r="N25" i="380" s="1"/>
  <c r="J25" i="380" a="1"/>
  <c r="J25" i="380"/>
  <c r="I25" i="380" a="1"/>
  <c r="I25" i="380"/>
  <c r="K25" i="380" s="1"/>
  <c r="G25" i="380"/>
  <c r="AI23" i="380"/>
  <c r="AF23" i="380"/>
  <c r="AC23" i="380"/>
  <c r="Z23" i="380"/>
  <c r="W23" i="380"/>
  <c r="Q23" i="380"/>
  <c r="N23" i="380"/>
  <c r="K23" i="380"/>
  <c r="G23" i="380"/>
  <c r="AI22" i="380"/>
  <c r="AF22" i="380"/>
  <c r="AC22" i="380"/>
  <c r="Z22" i="380"/>
  <c r="W22" i="380"/>
  <c r="Q22" i="380"/>
  <c r="N22" i="380"/>
  <c r="K22" i="380"/>
  <c r="G22" i="380"/>
  <c r="AH21" i="380" a="1"/>
  <c r="AH21" i="380"/>
  <c r="AG21" i="380" a="1"/>
  <c r="AG21" i="380"/>
  <c r="AH31" i="380" s="1"/>
  <c r="AE21" i="380" a="1"/>
  <c r="AE21" i="380" s="1"/>
  <c r="AD21" i="380" a="1"/>
  <c r="AD21" i="380" s="1"/>
  <c r="AB21" i="380" a="1"/>
  <c r="AB21" i="380"/>
  <c r="AA21" i="380" a="1"/>
  <c r="AA21" i="380"/>
  <c r="AB31" i="380" s="1"/>
  <c r="Y21" i="380" a="1"/>
  <c r="Y21" i="380" s="1"/>
  <c r="X21" i="380" a="1"/>
  <c r="X21" i="380" s="1"/>
  <c r="V21" i="380" a="1"/>
  <c r="V21" i="380"/>
  <c r="U21" i="380" a="1"/>
  <c r="U21" i="380"/>
  <c r="V31" i="380" s="1"/>
  <c r="S21" i="380"/>
  <c r="S31" i="380" s="1"/>
  <c r="P21" i="380" a="1"/>
  <c r="P21" i="380"/>
  <c r="O21" i="380" a="1"/>
  <c r="O21" i="380"/>
  <c r="P31" i="380" s="1"/>
  <c r="M21" i="380" a="1"/>
  <c r="M21" i="380" s="1"/>
  <c r="L21" i="380" a="1"/>
  <c r="L21" i="380" s="1"/>
  <c r="J21" i="380" a="1"/>
  <c r="J21" i="380"/>
  <c r="I21" i="380" a="1"/>
  <c r="I21" i="380"/>
  <c r="J31" i="380" s="1"/>
  <c r="G21" i="380"/>
  <c r="AH20" i="380" a="1"/>
  <c r="AH20" i="380"/>
  <c r="AG20" i="380" a="1"/>
  <c r="AG20" i="380"/>
  <c r="AH30" i="380" s="1"/>
  <c r="AE20" i="380" a="1"/>
  <c r="AE20" i="380" s="1"/>
  <c r="AE30" i="380" s="1"/>
  <c r="AD20" i="380" a="1"/>
  <c r="AD20" i="380" s="1"/>
  <c r="AB20" i="380" a="1"/>
  <c r="AB20" i="380"/>
  <c r="AA20" i="380" a="1"/>
  <c r="AA20" i="380"/>
  <c r="AB30" i="380" s="1"/>
  <c r="Y20" i="380" a="1"/>
  <c r="Y20" i="380" s="1"/>
  <c r="X20" i="380" a="1"/>
  <c r="X20" i="380" s="1"/>
  <c r="V20" i="380" a="1"/>
  <c r="V20" i="380"/>
  <c r="U20" i="380" a="1"/>
  <c r="U20" i="380"/>
  <c r="V30" i="380" s="1"/>
  <c r="S20" i="380"/>
  <c r="S30" i="380" s="1"/>
  <c r="P20" i="380" a="1"/>
  <c r="P20" i="380"/>
  <c r="O20" i="380" a="1"/>
  <c r="O20" i="380"/>
  <c r="P30" i="380" s="1"/>
  <c r="M20" i="380" a="1"/>
  <c r="M20" i="380" s="1"/>
  <c r="M30" i="380" s="1"/>
  <c r="L20" i="380" a="1"/>
  <c r="L20" i="380" s="1"/>
  <c r="J20" i="380" a="1"/>
  <c r="J20" i="380"/>
  <c r="I20" i="380" a="1"/>
  <c r="I20" i="380"/>
  <c r="J30" i="380" s="1"/>
  <c r="G20" i="380"/>
  <c r="Q70" i="379"/>
  <c r="N70" i="379"/>
  <c r="K70" i="379"/>
  <c r="P69" i="379"/>
  <c r="O69" i="379"/>
  <c r="Q69" i="379" s="1"/>
  <c r="M69" i="379"/>
  <c r="L69" i="379"/>
  <c r="N69" i="379" s="1"/>
  <c r="J69" i="379"/>
  <c r="I69" i="379"/>
  <c r="K69" i="379" s="1"/>
  <c r="Q68" i="379"/>
  <c r="N68" i="379"/>
  <c r="K68" i="379"/>
  <c r="Q67" i="379"/>
  <c r="N67" i="379"/>
  <c r="K67" i="379"/>
  <c r="Q66" i="379"/>
  <c r="N66" i="379"/>
  <c r="K66" i="379"/>
  <c r="Q65" i="379"/>
  <c r="N65" i="379"/>
  <c r="K65" i="379"/>
  <c r="Q64" i="379"/>
  <c r="N64" i="379"/>
  <c r="K64" i="379"/>
  <c r="Q63" i="379"/>
  <c r="N63" i="379"/>
  <c r="K63" i="379"/>
  <c r="O61" i="379"/>
  <c r="L61" i="379"/>
  <c r="I61" i="379"/>
  <c r="M53" i="379"/>
  <c r="J53" i="379"/>
  <c r="N51" i="379"/>
  <c r="K51" i="379"/>
  <c r="M50" i="379"/>
  <c r="L50" i="379"/>
  <c r="N50" i="379" s="1"/>
  <c r="J50" i="379"/>
  <c r="I50" i="379"/>
  <c r="K50" i="379" s="1"/>
  <c r="L48" i="379"/>
  <c r="I48" i="379"/>
  <c r="W41" i="379"/>
  <c r="N41" i="379"/>
  <c r="K41" i="379"/>
  <c r="G41" i="379"/>
  <c r="W40" i="379"/>
  <c r="N40" i="379"/>
  <c r="K40" i="379"/>
  <c r="G40" i="379"/>
  <c r="V39" i="379" a="1"/>
  <c r="V39" i="379" s="1"/>
  <c r="U39" i="379" a="1"/>
  <c r="U39" i="379" s="1"/>
  <c r="W39" i="379" s="1"/>
  <c r="S39" i="379"/>
  <c r="P39" i="379"/>
  <c r="M39" i="379" a="1"/>
  <c r="M39" i="379"/>
  <c r="L39" i="379" a="1"/>
  <c r="L39" i="379"/>
  <c r="N39" i="379" s="1"/>
  <c r="J39" i="379" a="1"/>
  <c r="J39" i="379" s="1"/>
  <c r="I39" i="379" a="1"/>
  <c r="I39" i="379" s="1"/>
  <c r="K39" i="379" s="1"/>
  <c r="G39" i="379"/>
  <c r="V38" i="379" a="1"/>
  <c r="V38" i="379" s="1"/>
  <c r="U38" i="379" a="1"/>
  <c r="U38" i="379" s="1"/>
  <c r="W38" i="379" s="1"/>
  <c r="S38" i="379"/>
  <c r="P38" i="379"/>
  <c r="M38" i="379" a="1"/>
  <c r="M38" i="379" s="1"/>
  <c r="L38" i="379" a="1"/>
  <c r="L38" i="379" s="1"/>
  <c r="N38" i="379" s="1"/>
  <c r="J38" i="379" a="1"/>
  <c r="J38" i="379"/>
  <c r="I38" i="379" a="1"/>
  <c r="I38" i="379"/>
  <c r="K38" i="379" s="1"/>
  <c r="G38" i="379"/>
  <c r="AI25" i="379"/>
  <c r="AF25" i="379"/>
  <c r="AC25" i="379"/>
  <c r="W25" i="379"/>
  <c r="Q25" i="379"/>
  <c r="K25" i="379"/>
  <c r="G25" i="379"/>
  <c r="AI24" i="379"/>
  <c r="AF24" i="379"/>
  <c r="AC24" i="379"/>
  <c r="W24" i="379"/>
  <c r="Q24" i="379"/>
  <c r="K24" i="379"/>
  <c r="G24" i="379"/>
  <c r="AK23" i="379"/>
  <c r="AH23" i="379" a="1"/>
  <c r="AH23" i="379" s="1"/>
  <c r="AG23" i="379" a="1"/>
  <c r="AG23" i="379" s="1"/>
  <c r="AI23" i="379" s="1"/>
  <c r="AE23" i="379" a="1"/>
  <c r="AE23" i="379"/>
  <c r="AD23" i="379" a="1"/>
  <c r="AD23" i="379"/>
  <c r="AF23" i="379" s="1"/>
  <c r="AB23" i="379" a="1"/>
  <c r="AB23" i="379" s="1"/>
  <c r="AA23" i="379" a="1"/>
  <c r="AA23" i="379" s="1"/>
  <c r="AC23" i="379" s="1"/>
  <c r="Y23" i="379"/>
  <c r="V23" i="379" a="1"/>
  <c r="V23" i="379" s="1"/>
  <c r="U23" i="379" a="1"/>
  <c r="U23" i="379" s="1"/>
  <c r="W23" i="379" s="1"/>
  <c r="S23" i="379"/>
  <c r="P23" i="379" a="1"/>
  <c r="P23" i="379" s="1"/>
  <c r="O23" i="379" a="1"/>
  <c r="O23" i="379" s="1"/>
  <c r="Q23" i="379" s="1"/>
  <c r="M23" i="379"/>
  <c r="J23" i="379" a="1"/>
  <c r="J23" i="379" s="1"/>
  <c r="I23" i="379" a="1"/>
  <c r="I23" i="379" s="1"/>
  <c r="K23" i="379" s="1"/>
  <c r="G23" i="379"/>
  <c r="AK22" i="379"/>
  <c r="AH22" i="379" a="1"/>
  <c r="AH22" i="379"/>
  <c r="AG22" i="379" a="1"/>
  <c r="AG22" i="379"/>
  <c r="AI22" i="379" s="1"/>
  <c r="AE22" i="379" a="1"/>
  <c r="AE22" i="379" s="1"/>
  <c r="AD22" i="379" a="1"/>
  <c r="AD22" i="379" s="1"/>
  <c r="AF22" i="379" s="1"/>
  <c r="AB22" i="379" a="1"/>
  <c r="AB22" i="379"/>
  <c r="AA22" i="379" a="1"/>
  <c r="AA22" i="379"/>
  <c r="AC22" i="379" s="1"/>
  <c r="Y22" i="379"/>
  <c r="V22" i="379" a="1"/>
  <c r="V22" i="379"/>
  <c r="U22" i="379" a="1"/>
  <c r="U22" i="379"/>
  <c r="W22" i="379" s="1"/>
  <c r="S22" i="379"/>
  <c r="P22" i="379" a="1"/>
  <c r="P22" i="379"/>
  <c r="O22" i="379" a="1"/>
  <c r="O22" i="379"/>
  <c r="Q22" i="379" s="1"/>
  <c r="M22" i="379"/>
  <c r="J22" i="379" a="1"/>
  <c r="J22" i="379"/>
  <c r="I22" i="379" a="1"/>
  <c r="I22" i="379"/>
  <c r="K22" i="379" s="1"/>
  <c r="G22" i="379"/>
  <c r="AI20" i="379"/>
  <c r="AF20" i="379"/>
  <c r="AC20" i="379"/>
  <c r="W20" i="379"/>
  <c r="Q20" i="379"/>
  <c r="K20" i="379"/>
  <c r="G20" i="379"/>
  <c r="AI19" i="379"/>
  <c r="AF19" i="379"/>
  <c r="AC19" i="379"/>
  <c r="W19" i="379"/>
  <c r="Q19" i="379"/>
  <c r="K19" i="379"/>
  <c r="G19" i="379"/>
  <c r="AK18" i="379"/>
  <c r="AH18" i="379" a="1"/>
  <c r="AH18" i="379" s="1"/>
  <c r="AG18" i="379" a="1"/>
  <c r="AG18" i="379" s="1"/>
  <c r="AI18" i="379" s="1"/>
  <c r="AE18" i="379" a="1"/>
  <c r="AE18" i="379"/>
  <c r="AD18" i="379" a="1"/>
  <c r="AD18" i="379"/>
  <c r="AF18" i="379" s="1"/>
  <c r="AB18" i="379" a="1"/>
  <c r="AB18" i="379" s="1"/>
  <c r="AA18" i="379" a="1"/>
  <c r="AA18" i="379" s="1"/>
  <c r="AC18" i="379" s="1"/>
  <c r="Y18" i="379"/>
  <c r="V18" i="379" a="1"/>
  <c r="V18" i="379" s="1"/>
  <c r="U18" i="379" a="1"/>
  <c r="U18" i="379" s="1"/>
  <c r="W18" i="379" s="1"/>
  <c r="S18" i="379"/>
  <c r="P18" i="379" a="1"/>
  <c r="P18" i="379" s="1"/>
  <c r="O18" i="379" a="1"/>
  <c r="O18" i="379" s="1"/>
  <c r="Q18" i="379" s="1"/>
  <c r="M18" i="379"/>
  <c r="J18" i="379" a="1"/>
  <c r="J18" i="379" s="1"/>
  <c r="I18" i="379" a="1"/>
  <c r="I18" i="379" s="1"/>
  <c r="K18" i="379" s="1"/>
  <c r="G18" i="379"/>
  <c r="AK17" i="379"/>
  <c r="AH17" i="379" a="1"/>
  <c r="AH17" i="379"/>
  <c r="AG17" i="379" a="1"/>
  <c r="AG17" i="379"/>
  <c r="AI17" i="379" s="1"/>
  <c r="AE17" i="379" a="1"/>
  <c r="AE17" i="379" s="1"/>
  <c r="AD17" i="379" a="1"/>
  <c r="AD17" i="379" s="1"/>
  <c r="AF17" i="379" s="1"/>
  <c r="AB17" i="379" a="1"/>
  <c r="AB17" i="379"/>
  <c r="AA17" i="379" a="1"/>
  <c r="AA17" i="379"/>
  <c r="AC17" i="379" s="1"/>
  <c r="Y17" i="379"/>
  <c r="V17" i="379" a="1"/>
  <c r="V17" i="379"/>
  <c r="U17" i="379" a="1"/>
  <c r="U17" i="379"/>
  <c r="W17" i="379" s="1"/>
  <c r="S17" i="379"/>
  <c r="P17" i="379" a="1"/>
  <c r="P17" i="379"/>
  <c r="O17" i="379" a="1"/>
  <c r="O17" i="379"/>
  <c r="Q17" i="379" s="1"/>
  <c r="M17" i="379"/>
  <c r="J17" i="379" a="1"/>
  <c r="J17" i="379"/>
  <c r="I17" i="379" a="1"/>
  <c r="I17" i="379"/>
  <c r="K17" i="379" s="1"/>
  <c r="G17" i="379"/>
  <c r="W74" i="378"/>
  <c r="N74" i="378"/>
  <c r="K74" i="378"/>
  <c r="G74" i="378"/>
  <c r="W73" i="378"/>
  <c r="N73" i="378"/>
  <c r="K73" i="378"/>
  <c r="G73" i="378"/>
  <c r="W72" i="378"/>
  <c r="V72" i="378" a="1"/>
  <c r="V72" i="378"/>
  <c r="S72" i="378"/>
  <c r="P72" i="378"/>
  <c r="N72" i="378"/>
  <c r="M72" i="378" a="1"/>
  <c r="M72" i="378" s="1"/>
  <c r="K72" i="378"/>
  <c r="J72" i="378" a="1"/>
  <c r="J72" i="378"/>
  <c r="G72" i="378"/>
  <c r="W71" i="378"/>
  <c r="V71" i="378" a="1"/>
  <c r="V71" i="378"/>
  <c r="S71" i="378"/>
  <c r="P71" i="378"/>
  <c r="N71" i="378"/>
  <c r="M71" i="378" a="1"/>
  <c r="M71" i="378" s="1"/>
  <c r="K71" i="378"/>
  <c r="J71" i="378" a="1"/>
  <c r="J71" i="378"/>
  <c r="G71" i="378"/>
  <c r="W69" i="378"/>
  <c r="N69" i="378"/>
  <c r="K69" i="378"/>
  <c r="G69" i="378"/>
  <c r="W68" i="378"/>
  <c r="N68" i="378"/>
  <c r="K68" i="378"/>
  <c r="G68" i="378"/>
  <c r="W67" i="378"/>
  <c r="V67" i="378" a="1"/>
  <c r="V67" i="378"/>
  <c r="S67" i="378"/>
  <c r="P67" i="378"/>
  <c r="N67" i="378"/>
  <c r="M67" i="378" a="1"/>
  <c r="M67" i="378" s="1"/>
  <c r="K67" i="378"/>
  <c r="J67" i="378" a="1"/>
  <c r="J67" i="378"/>
  <c r="G67" i="378"/>
  <c r="W66" i="378"/>
  <c r="V66" i="378" a="1"/>
  <c r="V66" i="378"/>
  <c r="S66" i="378"/>
  <c r="P66" i="378"/>
  <c r="N66" i="378"/>
  <c r="M66" i="378" a="1"/>
  <c r="M66" i="378" s="1"/>
  <c r="K66" i="378"/>
  <c r="J66" i="378" a="1"/>
  <c r="J66" i="378"/>
  <c r="G66" i="378"/>
  <c r="Q56" i="378"/>
  <c r="K56" i="378"/>
  <c r="G56" i="378"/>
  <c r="Q55" i="378"/>
  <c r="K55" i="378"/>
  <c r="G55" i="378"/>
  <c r="AE54" i="378"/>
  <c r="AB54" i="378" a="1"/>
  <c r="AB54" i="378"/>
  <c r="Y54" i="378"/>
  <c r="W54" i="378"/>
  <c r="V54" i="378" a="1"/>
  <c r="V54" i="378"/>
  <c r="S54" i="378"/>
  <c r="Q54" i="378"/>
  <c r="P54" i="378" a="1"/>
  <c r="P54" i="378"/>
  <c r="M54" i="378"/>
  <c r="K54" i="378"/>
  <c r="J54" i="378" a="1"/>
  <c r="J54" i="378"/>
  <c r="G54" i="378"/>
  <c r="AE53" i="378"/>
  <c r="AB53" i="378" a="1"/>
  <c r="AB53" i="378"/>
  <c r="Y53" i="378"/>
  <c r="W53" i="378"/>
  <c r="V53" i="378" a="1"/>
  <c r="V53" i="378"/>
  <c r="S53" i="378"/>
  <c r="Q53" i="378"/>
  <c r="P53" i="378" a="1"/>
  <c r="P53" i="378"/>
  <c r="M53" i="378"/>
  <c r="K53" i="378"/>
  <c r="J53" i="378" a="1"/>
  <c r="J53" i="378"/>
  <c r="G53" i="378"/>
  <c r="Q42" i="378"/>
  <c r="N42" i="378"/>
  <c r="K42" i="378"/>
  <c r="Q41" i="378"/>
  <c r="P41" i="378"/>
  <c r="N41" i="378"/>
  <c r="M41" i="378"/>
  <c r="K41" i="378"/>
  <c r="J41" i="378"/>
  <c r="O39" i="378"/>
  <c r="L39" i="378"/>
  <c r="I39" i="378"/>
  <c r="Q32" i="378"/>
  <c r="N32" i="378"/>
  <c r="K32" i="378"/>
  <c r="Q31" i="378"/>
  <c r="P31" i="378"/>
  <c r="N31" i="378"/>
  <c r="M31" i="378"/>
  <c r="K31" i="378"/>
  <c r="J31" i="378"/>
  <c r="O29" i="378"/>
  <c r="L29" i="378"/>
  <c r="I29" i="378"/>
  <c r="AL20" i="378"/>
  <c r="AI20" i="378"/>
  <c r="AF20" i="378"/>
  <c r="AC20" i="378"/>
  <c r="W20" i="378"/>
  <c r="Q20" i="378"/>
  <c r="K20" i="378"/>
  <c r="G20" i="378"/>
  <c r="AL19" i="378"/>
  <c r="AI19" i="378"/>
  <c r="AF19" i="378"/>
  <c r="AC19" i="378"/>
  <c r="W19" i="378"/>
  <c r="Q19" i="378"/>
  <c r="K19" i="378"/>
  <c r="G19" i="378"/>
  <c r="AN18" i="378"/>
  <c r="AK18" i="378" a="1"/>
  <c r="AK18" i="378" s="1"/>
  <c r="AJ18" i="378" a="1"/>
  <c r="AJ18" i="378" s="1"/>
  <c r="AL18" i="378" s="1"/>
  <c r="AH18" i="378" a="1"/>
  <c r="AH18" i="378"/>
  <c r="AG18" i="378" a="1"/>
  <c r="AG18" i="378"/>
  <c r="AI18" i="378" s="1"/>
  <c r="AE18" i="378" a="1"/>
  <c r="AE18" i="378" s="1"/>
  <c r="AD18" i="378" a="1"/>
  <c r="AD18" i="378" s="1"/>
  <c r="AF18" i="378" s="1"/>
  <c r="AB18" i="378" a="1"/>
  <c r="AB18" i="378"/>
  <c r="AA18" i="378" a="1"/>
  <c r="AA18" i="378"/>
  <c r="AC18" i="378" s="1"/>
  <c r="Y18" i="378"/>
  <c r="V18" i="378" a="1"/>
  <c r="V18" i="378"/>
  <c r="U18" i="378" a="1"/>
  <c r="U18" i="378"/>
  <c r="W18" i="378" s="1"/>
  <c r="S18" i="378"/>
  <c r="P18" i="378" a="1"/>
  <c r="P18" i="378"/>
  <c r="O18" i="378" a="1"/>
  <c r="O18" i="378"/>
  <c r="Q18" i="378" s="1"/>
  <c r="M18" i="378"/>
  <c r="K18" i="378"/>
  <c r="J18" i="378" a="1"/>
  <c r="J18" i="378"/>
  <c r="G18" i="378"/>
  <c r="AN17" i="378"/>
  <c r="AK17" i="378" a="1"/>
  <c r="AK17" i="378" s="1"/>
  <c r="AJ17" i="378" a="1"/>
  <c r="AJ17" i="378" s="1"/>
  <c r="AL17" i="378" s="1"/>
  <c r="AH17" i="378" a="1"/>
  <c r="AH17" i="378"/>
  <c r="AG17" i="378" a="1"/>
  <c r="AG17" i="378"/>
  <c r="AI17" i="378" s="1"/>
  <c r="AE17" i="378" a="1"/>
  <c r="AE17" i="378" s="1"/>
  <c r="AD17" i="378" a="1"/>
  <c r="AD17" i="378" s="1"/>
  <c r="AF17" i="378" s="1"/>
  <c r="AB17" i="378" a="1"/>
  <c r="AB17" i="378"/>
  <c r="AA17" i="378" a="1"/>
  <c r="AA17" i="378"/>
  <c r="AC17" i="378" s="1"/>
  <c r="Y17" i="378"/>
  <c r="V17" i="378" a="1"/>
  <c r="V17" i="378"/>
  <c r="U17" i="378" a="1"/>
  <c r="U17" i="378"/>
  <c r="W17" i="378" s="1"/>
  <c r="S17" i="378"/>
  <c r="P17" i="378" a="1"/>
  <c r="P17" i="378"/>
  <c r="O17" i="378" a="1"/>
  <c r="O17" i="378"/>
  <c r="Q17" i="378" s="1"/>
  <c r="M17" i="378"/>
  <c r="J17" i="378" a="1"/>
  <c r="J17" i="378" s="1"/>
  <c r="G17" i="378"/>
  <c r="L48" i="377"/>
  <c r="K48" i="377"/>
  <c r="M48" i="377" s="1"/>
  <c r="I48" i="377"/>
  <c r="H48" i="377"/>
  <c r="J48" i="377" s="1"/>
  <c r="M46" i="377"/>
  <c r="J46" i="377"/>
  <c r="M45" i="377"/>
  <c r="J45" i="377"/>
  <c r="M44" i="377"/>
  <c r="J44" i="377"/>
  <c r="M43" i="377"/>
  <c r="J43" i="377"/>
  <c r="M42" i="377"/>
  <c r="J42" i="377"/>
  <c r="L41" i="377"/>
  <c r="K41" i="377"/>
  <c r="M41" i="377" s="1"/>
  <c r="I41" i="377"/>
  <c r="H41" i="377"/>
  <c r="J41" i="377" s="1"/>
  <c r="L34" i="377"/>
  <c r="K34" i="377"/>
  <c r="M34" i="377" s="1"/>
  <c r="I34" i="377"/>
  <c r="H34" i="377"/>
  <c r="J34" i="377" s="1"/>
  <c r="M32" i="377"/>
  <c r="J32" i="377"/>
  <c r="M31" i="377"/>
  <c r="J31" i="377"/>
  <c r="M30" i="377"/>
  <c r="J30" i="377"/>
  <c r="M29" i="377"/>
  <c r="J29" i="377"/>
  <c r="M28" i="377"/>
  <c r="J28" i="377"/>
  <c r="L27" i="377"/>
  <c r="K27" i="377"/>
  <c r="M27" i="377" s="1"/>
  <c r="I27" i="377"/>
  <c r="H27" i="377"/>
  <c r="J27" i="377" s="1"/>
  <c r="L20" i="377"/>
  <c r="K20" i="377"/>
  <c r="M20" i="377" s="1"/>
  <c r="I20" i="377"/>
  <c r="H20" i="377"/>
  <c r="J20" i="377" s="1"/>
  <c r="M18" i="377"/>
  <c r="J18" i="377"/>
  <c r="M17" i="377"/>
  <c r="J17" i="377"/>
  <c r="M16" i="377"/>
  <c r="J16" i="377"/>
  <c r="M15" i="377"/>
  <c r="J15" i="377"/>
  <c r="M14" i="377"/>
  <c r="J14" i="377"/>
  <c r="L13" i="377"/>
  <c r="K13" i="377"/>
  <c r="M13" i="377" s="1"/>
  <c r="I13" i="377"/>
  <c r="H13" i="377"/>
  <c r="J13" i="377" s="1"/>
  <c r="K11" i="377"/>
  <c r="H11" i="377"/>
  <c r="M57" i="376"/>
  <c r="J57" i="376"/>
  <c r="M55" i="376"/>
  <c r="J55" i="376"/>
  <c r="L48" i="376"/>
  <c r="I48" i="376"/>
  <c r="M47" i="376"/>
  <c r="J47" i="376"/>
  <c r="M46" i="376"/>
  <c r="J46" i="376"/>
  <c r="M45" i="376"/>
  <c r="J45" i="376"/>
  <c r="M44" i="376"/>
  <c r="J44" i="376"/>
  <c r="M43" i="376"/>
  <c r="J43" i="376"/>
  <c r="L42" i="376"/>
  <c r="L53" i="376" s="1"/>
  <c r="K42" i="376"/>
  <c r="I42" i="376"/>
  <c r="H42" i="376"/>
  <c r="I53" i="376" s="1"/>
  <c r="L34" i="376"/>
  <c r="I34" i="376"/>
  <c r="M33" i="376"/>
  <c r="J33" i="376"/>
  <c r="M32" i="376"/>
  <c r="J32" i="376"/>
  <c r="M31" i="376"/>
  <c r="J31" i="376"/>
  <c r="M30" i="376"/>
  <c r="J30" i="376"/>
  <c r="M29" i="376"/>
  <c r="J29" i="376"/>
  <c r="L28" i="376"/>
  <c r="L40" i="376" s="1"/>
  <c r="K28" i="376"/>
  <c r="I28" i="376"/>
  <c r="H28" i="376"/>
  <c r="I40" i="376" s="1"/>
  <c r="L20" i="376"/>
  <c r="I20" i="376"/>
  <c r="M19" i="376"/>
  <c r="J19" i="376"/>
  <c r="M18" i="376"/>
  <c r="J18" i="376"/>
  <c r="M17" i="376"/>
  <c r="J17" i="376"/>
  <c r="M16" i="376"/>
  <c r="J16" i="376"/>
  <c r="L15" i="376"/>
  <c r="K15" i="376"/>
  <c r="I15" i="376"/>
  <c r="H15" i="376"/>
  <c r="K11" i="376"/>
  <c r="H11" i="376"/>
  <c r="Q13" i="375"/>
  <c r="N13" i="375"/>
  <c r="K13" i="375"/>
  <c r="O11" i="375"/>
  <c r="L11" i="375"/>
  <c r="I11" i="375"/>
  <c r="P23" i="374"/>
  <c r="O23" i="374"/>
  <c r="Q23" i="374" s="1"/>
  <c r="M23" i="374"/>
  <c r="L23" i="374"/>
  <c r="N23" i="374" s="1"/>
  <c r="J23" i="374"/>
  <c r="I23" i="374"/>
  <c r="R23" i="374" s="1"/>
  <c r="T23" i="374" s="1"/>
  <c r="S22" i="374"/>
  <c r="R22" i="374"/>
  <c r="T22" i="374" s="1"/>
  <c r="Q22" i="374"/>
  <c r="N22" i="374"/>
  <c r="K22" i="374"/>
  <c r="S21" i="374"/>
  <c r="R21" i="374"/>
  <c r="T21" i="374" s="1"/>
  <c r="Q21" i="374"/>
  <c r="N21" i="374"/>
  <c r="K21" i="374"/>
  <c r="S19" i="374"/>
  <c r="R19" i="374"/>
  <c r="T19" i="374" s="1"/>
  <c r="Q19" i="374"/>
  <c r="N19" i="374"/>
  <c r="K19" i="374"/>
  <c r="P18" i="374"/>
  <c r="O18" i="374"/>
  <c r="Q18" i="374" s="1"/>
  <c r="M18" i="374"/>
  <c r="L18" i="374"/>
  <c r="N18" i="374" s="1"/>
  <c r="J18" i="374"/>
  <c r="I18" i="374"/>
  <c r="R18" i="374" s="1"/>
  <c r="T18" i="374" s="1"/>
  <c r="S17" i="374"/>
  <c r="R17" i="374"/>
  <c r="T17" i="374" s="1"/>
  <c r="Q17" i="374"/>
  <c r="N17" i="374"/>
  <c r="K17" i="374"/>
  <c r="S16" i="374"/>
  <c r="R16" i="374"/>
  <c r="T16" i="374" s="1"/>
  <c r="Q16" i="374"/>
  <c r="N16" i="374"/>
  <c r="K16" i="374"/>
  <c r="S14" i="374"/>
  <c r="R14" i="374"/>
  <c r="T14" i="374" s="1"/>
  <c r="Q14" i="374"/>
  <c r="N14" i="374"/>
  <c r="K14" i="374"/>
  <c r="R11" i="374"/>
  <c r="L11" i="374"/>
  <c r="I11" i="374"/>
  <c r="Y56" i="373"/>
  <c r="X56" i="373"/>
  <c r="Z56" i="373" s="1"/>
  <c r="W56" i="373"/>
  <c r="T56" i="373"/>
  <c r="Q56" i="373"/>
  <c r="K56" i="373"/>
  <c r="G56" i="373"/>
  <c r="W55" i="373"/>
  <c r="T55" i="373"/>
  <c r="W54" i="373"/>
  <c r="T54" i="373"/>
  <c r="Q54" i="373"/>
  <c r="Y52" i="373"/>
  <c r="X52" i="373"/>
  <c r="Z52" i="373" s="1"/>
  <c r="Y51" i="373"/>
  <c r="X51" i="373"/>
  <c r="Z51" i="373" s="1"/>
  <c r="W51" i="373"/>
  <c r="T51" i="373"/>
  <c r="Q51" i="373"/>
  <c r="N51" i="373"/>
  <c r="K51" i="373"/>
  <c r="Y50" i="373"/>
  <c r="X50" i="373"/>
  <c r="Z50" i="373" s="1"/>
  <c r="W50" i="373"/>
  <c r="Q50" i="373"/>
  <c r="N50" i="373"/>
  <c r="Y49" i="373"/>
  <c r="X49" i="373"/>
  <c r="Z49" i="373" s="1"/>
  <c r="W49" i="373"/>
  <c r="Q49" i="373"/>
  <c r="N49" i="373"/>
  <c r="Y48" i="373"/>
  <c r="X48" i="373"/>
  <c r="Z48" i="373" s="1"/>
  <c r="Y47" i="373"/>
  <c r="X47" i="373"/>
  <c r="Z47" i="373" s="1"/>
  <c r="Y46" i="373"/>
  <c r="X46" i="373"/>
  <c r="Z46" i="373" s="1"/>
  <c r="V45" i="373"/>
  <c r="U45" i="373"/>
  <c r="W45" i="373" s="1"/>
  <c r="S45" i="373"/>
  <c r="R45" i="373"/>
  <c r="T45" i="373" s="1"/>
  <c r="P45" i="373"/>
  <c r="O45" i="373"/>
  <c r="Q45" i="373" s="1"/>
  <c r="M45" i="373"/>
  <c r="L45" i="373"/>
  <c r="N45" i="373" s="1"/>
  <c r="J45" i="373"/>
  <c r="I45" i="373"/>
  <c r="X45" i="373" s="1"/>
  <c r="Z45" i="373" s="1"/>
  <c r="Y43" i="373"/>
  <c r="X43" i="373"/>
  <c r="Z43" i="373" s="1"/>
  <c r="W43" i="373"/>
  <c r="T43" i="373"/>
  <c r="Q43" i="373"/>
  <c r="N43" i="373"/>
  <c r="K43" i="373"/>
  <c r="W42" i="373"/>
  <c r="Q42" i="373"/>
  <c r="N42" i="373"/>
  <c r="K42" i="373"/>
  <c r="Y41" i="373"/>
  <c r="X41" i="373"/>
  <c r="Z41" i="373" s="1"/>
  <c r="Q41" i="373"/>
  <c r="N41" i="373"/>
  <c r="K41" i="373"/>
  <c r="Y40" i="373"/>
  <c r="X40" i="373"/>
  <c r="Z40" i="373" s="1"/>
  <c r="W40" i="373"/>
  <c r="Q40" i="373"/>
  <c r="Y39" i="373"/>
  <c r="X39" i="373"/>
  <c r="Z39" i="373" s="1"/>
  <c r="W39" i="373"/>
  <c r="Q39" i="373"/>
  <c r="Y38" i="373"/>
  <c r="X38" i="373"/>
  <c r="Z38" i="373" s="1"/>
  <c r="W38" i="373"/>
  <c r="V37" i="373"/>
  <c r="U37" i="373"/>
  <c r="W37" i="373" s="1"/>
  <c r="S37" i="373"/>
  <c r="R37" i="373"/>
  <c r="T37" i="373" s="1"/>
  <c r="P37" i="373"/>
  <c r="O37" i="373"/>
  <c r="Q37" i="373" s="1"/>
  <c r="M37" i="373"/>
  <c r="L37" i="373"/>
  <c r="N37" i="373" s="1"/>
  <c r="J37" i="373"/>
  <c r="I37" i="373"/>
  <c r="G36" i="373"/>
  <c r="Y35" i="373"/>
  <c r="X35" i="373"/>
  <c r="Z35" i="373" s="1"/>
  <c r="W35" i="373"/>
  <c r="T35" i="373"/>
  <c r="Q35" i="373"/>
  <c r="K35" i="373"/>
  <c r="G35" i="373"/>
  <c r="W34" i="373"/>
  <c r="T34" i="373"/>
  <c r="W33" i="373"/>
  <c r="T33" i="373"/>
  <c r="Q33" i="373"/>
  <c r="Y31" i="373"/>
  <c r="X31" i="373"/>
  <c r="Z31" i="373" s="1"/>
  <c r="Y30" i="373"/>
  <c r="X30" i="373"/>
  <c r="Z30" i="373" s="1"/>
  <c r="W30" i="373"/>
  <c r="T30" i="373"/>
  <c r="Q30" i="373"/>
  <c r="N30" i="373"/>
  <c r="K30" i="373"/>
  <c r="Y29" i="373"/>
  <c r="X29" i="373"/>
  <c r="Z29" i="373" s="1"/>
  <c r="W29" i="373"/>
  <c r="Q29" i="373"/>
  <c r="N29" i="373"/>
  <c r="Y28" i="373"/>
  <c r="X28" i="373"/>
  <c r="Z28" i="373" s="1"/>
  <c r="W28" i="373"/>
  <c r="Q28" i="373"/>
  <c r="N28" i="373"/>
  <c r="Y27" i="373"/>
  <c r="X27" i="373"/>
  <c r="Z27" i="373" s="1"/>
  <c r="Y26" i="373"/>
  <c r="X26" i="373"/>
  <c r="Z26" i="373" s="1"/>
  <c r="Y25" i="373"/>
  <c r="X25" i="373"/>
  <c r="Z25" i="373" s="1"/>
  <c r="V24" i="373"/>
  <c r="U24" i="373"/>
  <c r="W24" i="373" s="1"/>
  <c r="S24" i="373"/>
  <c r="R24" i="373"/>
  <c r="T24" i="373" s="1"/>
  <c r="P24" i="373"/>
  <c r="O24" i="373"/>
  <c r="Q24" i="373" s="1"/>
  <c r="M24" i="373"/>
  <c r="L24" i="373"/>
  <c r="N24" i="373" s="1"/>
  <c r="J24" i="373"/>
  <c r="I24" i="373"/>
  <c r="X24" i="373" s="1"/>
  <c r="Z24" i="373" s="1"/>
  <c r="Y22" i="373"/>
  <c r="X22" i="373"/>
  <c r="Z22" i="373" s="1"/>
  <c r="W22" i="373"/>
  <c r="T22" i="373"/>
  <c r="Q22" i="373"/>
  <c r="N22" i="373"/>
  <c r="K22" i="373"/>
  <c r="W21" i="373"/>
  <c r="Q21" i="373"/>
  <c r="N21" i="373"/>
  <c r="K21" i="373"/>
  <c r="Y20" i="373"/>
  <c r="X20" i="373"/>
  <c r="Z20" i="373" s="1"/>
  <c r="Q20" i="373"/>
  <c r="N20" i="373"/>
  <c r="K20" i="373"/>
  <c r="Y19" i="373"/>
  <c r="X19" i="373"/>
  <c r="Z19" i="373" s="1"/>
  <c r="W19" i="373"/>
  <c r="Q19" i="373"/>
  <c r="Y18" i="373"/>
  <c r="X18" i="373"/>
  <c r="Z18" i="373" s="1"/>
  <c r="W18" i="373"/>
  <c r="Q18" i="373"/>
  <c r="Y17" i="373"/>
  <c r="X17" i="373"/>
  <c r="Z17" i="373" s="1"/>
  <c r="W17" i="373"/>
  <c r="V16" i="373"/>
  <c r="U16" i="373"/>
  <c r="W16" i="373" s="1"/>
  <c r="S16" i="373"/>
  <c r="R16" i="373"/>
  <c r="T16" i="373" s="1"/>
  <c r="P16" i="373"/>
  <c r="O16" i="373"/>
  <c r="Q16" i="373" s="1"/>
  <c r="M16" i="373"/>
  <c r="L16" i="373"/>
  <c r="N16" i="373" s="1"/>
  <c r="J16" i="373"/>
  <c r="I16" i="373"/>
  <c r="X16" i="373" s="1"/>
  <c r="Z16" i="373" s="1"/>
  <c r="G15" i="373"/>
  <c r="Y14" i="373"/>
  <c r="X14" i="373"/>
  <c r="Z14" i="373" s="1"/>
  <c r="W14" i="373"/>
  <c r="T14" i="373"/>
  <c r="Q14" i="373"/>
  <c r="K14" i="373"/>
  <c r="G14" i="373"/>
  <c r="M93" i="370"/>
  <c r="J93" i="370"/>
  <c r="L92" i="370"/>
  <c r="K92" i="370"/>
  <c r="M92" i="370" s="1"/>
  <c r="I92" i="370"/>
  <c r="H92" i="370"/>
  <c r="J92" i="370" s="1"/>
  <c r="M90" i="370"/>
  <c r="J90" i="370"/>
  <c r="L89" i="370"/>
  <c r="K89" i="370"/>
  <c r="M89" i="370" s="1"/>
  <c r="I89" i="370"/>
  <c r="H89" i="370"/>
  <c r="J89" i="370" s="1"/>
  <c r="M86" i="370"/>
  <c r="J86" i="370"/>
  <c r="M85" i="370"/>
  <c r="J85" i="370"/>
  <c r="M84" i="370"/>
  <c r="J84" i="370"/>
  <c r="L83" i="370"/>
  <c r="K83" i="370"/>
  <c r="M83" i="370" s="1"/>
  <c r="I83" i="370"/>
  <c r="H83" i="370"/>
  <c r="J83" i="370" s="1"/>
  <c r="M81" i="370"/>
  <c r="J81" i="370"/>
  <c r="L80" i="370"/>
  <c r="K80" i="370"/>
  <c r="M80" i="370" s="1"/>
  <c r="I80" i="370"/>
  <c r="H80" i="370"/>
  <c r="J80" i="370" s="1"/>
  <c r="M78" i="370"/>
  <c r="J78" i="370"/>
  <c r="L77" i="370"/>
  <c r="K77" i="370"/>
  <c r="M77" i="370" s="1"/>
  <c r="I77" i="370"/>
  <c r="H77" i="370"/>
  <c r="J77" i="370" s="1"/>
  <c r="M72" i="370"/>
  <c r="J72" i="370"/>
  <c r="L71" i="370"/>
  <c r="K71" i="370"/>
  <c r="M71" i="370" s="1"/>
  <c r="I71" i="370"/>
  <c r="H71" i="370"/>
  <c r="J71" i="370" s="1"/>
  <c r="M67" i="370"/>
  <c r="J67" i="370"/>
  <c r="M66" i="370"/>
  <c r="J66" i="370"/>
  <c r="L65" i="370"/>
  <c r="K65" i="370"/>
  <c r="M65" i="370" s="1"/>
  <c r="I65" i="370"/>
  <c r="H65" i="370"/>
  <c r="J65" i="370" s="1"/>
  <c r="L60" i="370"/>
  <c r="K60" i="370"/>
  <c r="M60" i="370" s="1"/>
  <c r="I60" i="370"/>
  <c r="H60" i="370"/>
  <c r="J60" i="370" s="1"/>
  <c r="M58" i="370"/>
  <c r="J58" i="370"/>
  <c r="M57" i="370"/>
  <c r="J57" i="370"/>
  <c r="M56" i="370"/>
  <c r="J56" i="370"/>
  <c r="L55" i="370"/>
  <c r="K55" i="370"/>
  <c r="M55" i="370" s="1"/>
  <c r="I55" i="370"/>
  <c r="H55" i="370"/>
  <c r="J55" i="370" s="1"/>
  <c r="L52" i="370"/>
  <c r="K52" i="370"/>
  <c r="M52" i="370" s="1"/>
  <c r="I52" i="370"/>
  <c r="H52" i="370"/>
  <c r="J52" i="370" s="1"/>
  <c r="L49" i="370"/>
  <c r="K49" i="370"/>
  <c r="M49" i="370" s="1"/>
  <c r="I49" i="370"/>
  <c r="H49" i="370"/>
  <c r="J49" i="370" s="1"/>
  <c r="M47" i="370"/>
  <c r="J47" i="370"/>
  <c r="L46" i="370"/>
  <c r="K46" i="370"/>
  <c r="M46" i="370" s="1"/>
  <c r="I46" i="370"/>
  <c r="H46" i="370"/>
  <c r="J46" i="370" s="1"/>
  <c r="M42" i="370"/>
  <c r="J42" i="370"/>
  <c r="M41" i="370"/>
  <c r="J41" i="370"/>
  <c r="L40" i="370"/>
  <c r="K40" i="370"/>
  <c r="M40" i="370" s="1"/>
  <c r="I40" i="370"/>
  <c r="H40" i="370"/>
  <c r="J40" i="370" s="1"/>
  <c r="L34" i="370"/>
  <c r="K34" i="370"/>
  <c r="M34" i="370" s="1"/>
  <c r="I34" i="370"/>
  <c r="H34" i="370"/>
  <c r="J34" i="370" s="1"/>
  <c r="L31" i="370"/>
  <c r="K31" i="370"/>
  <c r="M31" i="370" s="1"/>
  <c r="I31" i="370"/>
  <c r="H31" i="370"/>
  <c r="J31" i="370" s="1"/>
  <c r="M27" i="370"/>
  <c r="J27" i="370"/>
  <c r="M26" i="370"/>
  <c r="J26" i="370"/>
  <c r="L25" i="370"/>
  <c r="K25" i="370"/>
  <c r="M25" i="370" s="1"/>
  <c r="I25" i="370"/>
  <c r="H25" i="370"/>
  <c r="J25" i="370" s="1"/>
  <c r="L19" i="370"/>
  <c r="K19" i="370"/>
  <c r="M19" i="370" s="1"/>
  <c r="I19" i="370"/>
  <c r="H19" i="370"/>
  <c r="J19" i="370" s="1"/>
  <c r="M15" i="370"/>
  <c r="J15" i="370"/>
  <c r="M14" i="370"/>
  <c r="J14" i="370"/>
  <c r="L13" i="370"/>
  <c r="K13" i="370"/>
  <c r="M13" i="370" s="1"/>
  <c r="I13" i="370"/>
  <c r="H13" i="370"/>
  <c r="J13" i="370" s="1"/>
  <c r="K11" i="370"/>
  <c r="H11" i="370"/>
  <c r="M38" i="368"/>
  <c r="J38" i="368"/>
  <c r="M36" i="368"/>
  <c r="J36" i="368"/>
  <c r="L35" i="368"/>
  <c r="K35" i="368"/>
  <c r="M35" i="368" s="1"/>
  <c r="I35" i="368"/>
  <c r="H35" i="368"/>
  <c r="J35" i="368" s="1"/>
  <c r="M34" i="368"/>
  <c r="J34" i="368"/>
  <c r="M33" i="368"/>
  <c r="J33" i="368"/>
  <c r="M31" i="368"/>
  <c r="J31" i="368"/>
  <c r="M30" i="368"/>
  <c r="J30" i="368"/>
  <c r="M29" i="368"/>
  <c r="J29" i="368"/>
  <c r="M28" i="368"/>
  <c r="J28" i="368"/>
  <c r="M27" i="368"/>
  <c r="J27" i="368"/>
  <c r="M25" i="368"/>
  <c r="J25" i="368"/>
  <c r="M23" i="368"/>
  <c r="M21" i="368"/>
  <c r="J21" i="368"/>
  <c r="M20" i="368"/>
  <c r="J20" i="368"/>
  <c r="M19" i="368"/>
  <c r="J19" i="368"/>
  <c r="M16" i="368"/>
  <c r="J16" i="368"/>
  <c r="M14" i="368"/>
  <c r="J14" i="368"/>
  <c r="K12" i="368"/>
  <c r="H12" i="368"/>
  <c r="P161" i="372"/>
  <c r="M161" i="372"/>
  <c r="J161" i="372"/>
  <c r="O160" i="372"/>
  <c r="N160" i="372"/>
  <c r="P160" i="372" s="1"/>
  <c r="L160" i="372"/>
  <c r="K160" i="372"/>
  <c r="M160" i="372" s="1"/>
  <c r="I160" i="372"/>
  <c r="H160" i="372"/>
  <c r="J160" i="372" s="1"/>
  <c r="P158" i="372"/>
  <c r="M158" i="372"/>
  <c r="J158" i="372"/>
  <c r="P157" i="372"/>
  <c r="M157" i="372"/>
  <c r="J157" i="372"/>
  <c r="O156" i="372"/>
  <c r="N156" i="372"/>
  <c r="P156" i="372" s="1"/>
  <c r="L156" i="372"/>
  <c r="K156" i="372"/>
  <c r="M156" i="372" s="1"/>
  <c r="I156" i="372"/>
  <c r="H156" i="372"/>
  <c r="J156" i="372" s="1"/>
  <c r="P154" i="372"/>
  <c r="M154" i="372"/>
  <c r="J154" i="372"/>
  <c r="O153" i="372"/>
  <c r="N153" i="372"/>
  <c r="P153" i="372" s="1"/>
  <c r="L153" i="372"/>
  <c r="K153" i="372"/>
  <c r="M153" i="372" s="1"/>
  <c r="I153" i="372"/>
  <c r="H153" i="372"/>
  <c r="J153" i="372" s="1"/>
  <c r="P151" i="372"/>
  <c r="M151" i="372"/>
  <c r="J151" i="372"/>
  <c r="O150" i="372"/>
  <c r="N150" i="372"/>
  <c r="P150" i="372" s="1"/>
  <c r="L150" i="372"/>
  <c r="K150" i="372"/>
  <c r="M150" i="372" s="1"/>
  <c r="I150" i="372"/>
  <c r="H150" i="372"/>
  <c r="J150" i="372" s="1"/>
  <c r="P148" i="372"/>
  <c r="M148" i="372"/>
  <c r="J148" i="372"/>
  <c r="P147" i="372"/>
  <c r="M147" i="372"/>
  <c r="J147" i="372"/>
  <c r="P146" i="372"/>
  <c r="M146" i="372"/>
  <c r="J146" i="372"/>
  <c r="P145" i="372"/>
  <c r="M145" i="372"/>
  <c r="J145" i="372"/>
  <c r="P144" i="372"/>
  <c r="M144" i="372"/>
  <c r="J144" i="372"/>
  <c r="P143" i="372"/>
  <c r="M143" i="372"/>
  <c r="J143" i="372"/>
  <c r="P142" i="372"/>
  <c r="M142" i="372"/>
  <c r="J142" i="372"/>
  <c r="O141" i="372"/>
  <c r="N141" i="372"/>
  <c r="P141" i="372" s="1"/>
  <c r="L141" i="372"/>
  <c r="K141" i="372"/>
  <c r="M141" i="372" s="1"/>
  <c r="I141" i="372"/>
  <c r="H141" i="372"/>
  <c r="J141" i="372" s="1"/>
  <c r="P139" i="372"/>
  <c r="M139" i="372"/>
  <c r="J139" i="372"/>
  <c r="O138" i="372"/>
  <c r="N138" i="372"/>
  <c r="P138" i="372" s="1"/>
  <c r="L138" i="372"/>
  <c r="K138" i="372"/>
  <c r="M138" i="372" s="1"/>
  <c r="I138" i="372"/>
  <c r="H138" i="372"/>
  <c r="J138" i="372" s="1"/>
  <c r="P136" i="372"/>
  <c r="M136" i="372"/>
  <c r="J136" i="372"/>
  <c r="O135" i="372"/>
  <c r="N135" i="372"/>
  <c r="P135" i="372" s="1"/>
  <c r="L135" i="372"/>
  <c r="K135" i="372"/>
  <c r="M135" i="372" s="1"/>
  <c r="I135" i="372"/>
  <c r="H135" i="372"/>
  <c r="J135" i="372" s="1"/>
  <c r="P133" i="372"/>
  <c r="M133" i="372"/>
  <c r="J133" i="372"/>
  <c r="P132" i="372"/>
  <c r="M132" i="372"/>
  <c r="J132" i="372"/>
  <c r="O131" i="372"/>
  <c r="N131" i="372"/>
  <c r="P131" i="372" s="1"/>
  <c r="L131" i="372"/>
  <c r="K131" i="372"/>
  <c r="M131" i="372" s="1"/>
  <c r="I131" i="372"/>
  <c r="H131" i="372"/>
  <c r="J131" i="372" s="1"/>
  <c r="P129" i="372"/>
  <c r="M129" i="372"/>
  <c r="J129" i="372"/>
  <c r="P128" i="372"/>
  <c r="M128" i="372"/>
  <c r="J128" i="372"/>
  <c r="O127" i="372"/>
  <c r="N127" i="372"/>
  <c r="P127" i="372" s="1"/>
  <c r="L127" i="372"/>
  <c r="K127" i="372"/>
  <c r="M127" i="372" s="1"/>
  <c r="I127" i="372"/>
  <c r="H127" i="372"/>
  <c r="J127" i="372" s="1"/>
  <c r="P125" i="372"/>
  <c r="M125" i="372"/>
  <c r="J125" i="372"/>
  <c r="O124" i="372"/>
  <c r="N124" i="372"/>
  <c r="P124" i="372" s="1"/>
  <c r="L124" i="372"/>
  <c r="K124" i="372"/>
  <c r="M124" i="372" s="1"/>
  <c r="I124" i="372"/>
  <c r="H124" i="372"/>
  <c r="J124" i="372" s="1"/>
  <c r="P122" i="372"/>
  <c r="M122" i="372"/>
  <c r="J122" i="372"/>
  <c r="P121" i="372"/>
  <c r="M121" i="372"/>
  <c r="J121" i="372"/>
  <c r="O120" i="372"/>
  <c r="N120" i="372"/>
  <c r="P120" i="372" s="1"/>
  <c r="L120" i="372"/>
  <c r="K120" i="372"/>
  <c r="M120" i="372" s="1"/>
  <c r="I120" i="372"/>
  <c r="H120" i="372"/>
  <c r="J120" i="372" s="1"/>
  <c r="P118" i="372"/>
  <c r="M118" i="372"/>
  <c r="J118" i="372"/>
  <c r="P117" i="372"/>
  <c r="M117" i="372"/>
  <c r="J117" i="372"/>
  <c r="O116" i="372"/>
  <c r="N116" i="372"/>
  <c r="P116" i="372" s="1"/>
  <c r="L116" i="372"/>
  <c r="K116" i="372"/>
  <c r="M116" i="372" s="1"/>
  <c r="I116" i="372"/>
  <c r="H116" i="372"/>
  <c r="J116" i="372" s="1"/>
  <c r="P114" i="372"/>
  <c r="M114" i="372"/>
  <c r="J114" i="372"/>
  <c r="P113" i="372"/>
  <c r="M113" i="372"/>
  <c r="J113" i="372"/>
  <c r="O112" i="372"/>
  <c r="N112" i="372"/>
  <c r="P112" i="372" s="1"/>
  <c r="L112" i="372"/>
  <c r="K112" i="372"/>
  <c r="M112" i="372" s="1"/>
  <c r="I112" i="372"/>
  <c r="H112" i="372"/>
  <c r="J112" i="372" s="1"/>
  <c r="P110" i="372"/>
  <c r="M110" i="372"/>
  <c r="J110" i="372"/>
  <c r="P109" i="372"/>
  <c r="M109" i="372"/>
  <c r="J109" i="372"/>
  <c r="O108" i="372"/>
  <c r="N108" i="372"/>
  <c r="P108" i="372" s="1"/>
  <c r="L108" i="372"/>
  <c r="K108" i="372"/>
  <c r="M108" i="372" s="1"/>
  <c r="I108" i="372"/>
  <c r="H108" i="372"/>
  <c r="J108" i="372" s="1"/>
  <c r="P106" i="372"/>
  <c r="M106" i="372"/>
  <c r="J106" i="372"/>
  <c r="P105" i="372"/>
  <c r="M105" i="372"/>
  <c r="J105" i="372"/>
  <c r="O104" i="372"/>
  <c r="N104" i="372"/>
  <c r="P104" i="372" s="1"/>
  <c r="L104" i="372"/>
  <c r="K104" i="372"/>
  <c r="M104" i="372" s="1"/>
  <c r="I104" i="372"/>
  <c r="H104" i="372"/>
  <c r="J104" i="372" s="1"/>
  <c r="P102" i="372"/>
  <c r="M102" i="372"/>
  <c r="J102" i="372"/>
  <c r="O101" i="372"/>
  <c r="N101" i="372"/>
  <c r="P101" i="372" s="1"/>
  <c r="L101" i="372"/>
  <c r="K101" i="372"/>
  <c r="M101" i="372" s="1"/>
  <c r="I101" i="372"/>
  <c r="H101" i="372"/>
  <c r="J101" i="372" s="1"/>
  <c r="P99" i="372"/>
  <c r="M99" i="372"/>
  <c r="J99" i="372"/>
  <c r="O98" i="372"/>
  <c r="N98" i="372"/>
  <c r="P98" i="372" s="1"/>
  <c r="L98" i="372"/>
  <c r="K98" i="372"/>
  <c r="M98" i="372" s="1"/>
  <c r="I98" i="372"/>
  <c r="H98" i="372"/>
  <c r="J98" i="372" s="1"/>
  <c r="O95" i="372"/>
  <c r="N95" i="372"/>
  <c r="P95" i="372" s="1"/>
  <c r="L95" i="372"/>
  <c r="K95" i="372"/>
  <c r="M95" i="372" s="1"/>
  <c r="I95" i="372"/>
  <c r="H95" i="372"/>
  <c r="J95" i="372" s="1"/>
  <c r="P93" i="372"/>
  <c r="M93" i="372"/>
  <c r="J93" i="372"/>
  <c r="O92" i="372"/>
  <c r="N92" i="372"/>
  <c r="P92" i="372" s="1"/>
  <c r="L92" i="372"/>
  <c r="K92" i="372"/>
  <c r="M92" i="372" s="1"/>
  <c r="I92" i="372"/>
  <c r="H92" i="372"/>
  <c r="J92" i="372" s="1"/>
  <c r="P90" i="372"/>
  <c r="M90" i="372"/>
  <c r="J90" i="372"/>
  <c r="P89" i="372"/>
  <c r="M89" i="372"/>
  <c r="J89" i="372"/>
  <c r="P88" i="372"/>
  <c r="M88" i="372"/>
  <c r="J88" i="372"/>
  <c r="O87" i="372"/>
  <c r="N87" i="372"/>
  <c r="P87" i="372" s="1"/>
  <c r="L87" i="372"/>
  <c r="K87" i="372"/>
  <c r="M87" i="372" s="1"/>
  <c r="I87" i="372"/>
  <c r="H87" i="372"/>
  <c r="J87" i="372" s="1"/>
  <c r="O83" i="372"/>
  <c r="N83" i="372"/>
  <c r="P83" i="372" s="1"/>
  <c r="L83" i="372"/>
  <c r="K83" i="372"/>
  <c r="M83" i="372" s="1"/>
  <c r="I83" i="372"/>
  <c r="H83" i="372"/>
  <c r="J83" i="372" s="1"/>
  <c r="P81" i="372"/>
  <c r="M81" i="372"/>
  <c r="J81" i="372"/>
  <c r="P80" i="372"/>
  <c r="M80" i="372"/>
  <c r="J80" i="372"/>
  <c r="O79" i="372"/>
  <c r="N79" i="372"/>
  <c r="P79" i="372" s="1"/>
  <c r="L79" i="372"/>
  <c r="K79" i="372"/>
  <c r="M79" i="372" s="1"/>
  <c r="I79" i="372"/>
  <c r="H79" i="372"/>
  <c r="J79" i="372" s="1"/>
  <c r="P77" i="372"/>
  <c r="M77" i="372"/>
  <c r="J77" i="372"/>
  <c r="P76" i="372"/>
  <c r="M76" i="372"/>
  <c r="J76" i="372"/>
  <c r="P75" i="372"/>
  <c r="M75" i="372"/>
  <c r="J75" i="372"/>
  <c r="O74" i="372"/>
  <c r="N74" i="372"/>
  <c r="P74" i="372" s="1"/>
  <c r="L74" i="372"/>
  <c r="K74" i="372"/>
  <c r="M74" i="372" s="1"/>
  <c r="I74" i="372"/>
  <c r="H74" i="372"/>
  <c r="J74" i="372" s="1"/>
  <c r="P72" i="372"/>
  <c r="M72" i="372"/>
  <c r="J72" i="372"/>
  <c r="P71" i="372"/>
  <c r="M71" i="372"/>
  <c r="J71" i="372"/>
  <c r="P70" i="372"/>
  <c r="M70" i="372"/>
  <c r="J70" i="372"/>
  <c r="P69" i="372"/>
  <c r="M69" i="372"/>
  <c r="J69" i="372"/>
  <c r="P68" i="372"/>
  <c r="M68" i="372"/>
  <c r="J68" i="372"/>
  <c r="O67" i="372"/>
  <c r="N67" i="372"/>
  <c r="P67" i="372" s="1"/>
  <c r="L67" i="372"/>
  <c r="K67" i="372"/>
  <c r="M67" i="372" s="1"/>
  <c r="I67" i="372"/>
  <c r="H67" i="372"/>
  <c r="J67" i="372" s="1"/>
  <c r="P65" i="372"/>
  <c r="M65" i="372"/>
  <c r="J65" i="372"/>
  <c r="O64" i="372"/>
  <c r="N64" i="372"/>
  <c r="P64" i="372" s="1"/>
  <c r="L64" i="372"/>
  <c r="K64" i="372"/>
  <c r="M64" i="372" s="1"/>
  <c r="I64" i="372"/>
  <c r="H64" i="372"/>
  <c r="J64" i="372" s="1"/>
  <c r="P62" i="372"/>
  <c r="M62" i="372"/>
  <c r="J62" i="372"/>
  <c r="P61" i="372"/>
  <c r="M61" i="372"/>
  <c r="J61" i="372"/>
  <c r="P60" i="372"/>
  <c r="M60" i="372"/>
  <c r="J60" i="372"/>
  <c r="P59" i="372"/>
  <c r="M59" i="372"/>
  <c r="J59" i="372"/>
  <c r="P58" i="372"/>
  <c r="M58" i="372"/>
  <c r="J58" i="372"/>
  <c r="O57" i="372"/>
  <c r="N57" i="372"/>
  <c r="P57" i="372" s="1"/>
  <c r="L57" i="372"/>
  <c r="K57" i="372"/>
  <c r="M57" i="372" s="1"/>
  <c r="I57" i="372"/>
  <c r="H57" i="372"/>
  <c r="J57" i="372" s="1"/>
  <c r="P55" i="372"/>
  <c r="M55" i="372"/>
  <c r="J55" i="372"/>
  <c r="G55" i="372"/>
  <c r="P54" i="372"/>
  <c r="M54" i="372"/>
  <c r="J54" i="372"/>
  <c r="G54" i="372"/>
  <c r="P53" i="372"/>
  <c r="M53" i="372"/>
  <c r="J53" i="372"/>
  <c r="G53" i="372"/>
  <c r="O52" i="372"/>
  <c r="N52" i="372"/>
  <c r="P52" i="372" s="1"/>
  <c r="L52" i="372"/>
  <c r="K52" i="372"/>
  <c r="M52" i="372" s="1"/>
  <c r="I52" i="372"/>
  <c r="H52" i="372"/>
  <c r="J52" i="372" s="1"/>
  <c r="F52" i="372"/>
  <c r="P50" i="372"/>
  <c r="M50" i="372"/>
  <c r="J50" i="372"/>
  <c r="G50" i="372"/>
  <c r="P49" i="372"/>
  <c r="M49" i="372"/>
  <c r="J49" i="372"/>
  <c r="G49" i="372"/>
  <c r="O48" i="372"/>
  <c r="N48" i="372"/>
  <c r="P48" i="372" s="1"/>
  <c r="L48" i="372"/>
  <c r="K48" i="372"/>
  <c r="M48" i="372" s="1"/>
  <c r="I48" i="372"/>
  <c r="H48" i="372"/>
  <c r="J48" i="372" s="1"/>
  <c r="F48" i="372"/>
  <c r="P46" i="372"/>
  <c r="M46" i="372"/>
  <c r="J46" i="372"/>
  <c r="G46" i="372"/>
  <c r="O45" i="372"/>
  <c r="N45" i="372"/>
  <c r="P45" i="372" s="1"/>
  <c r="L45" i="372"/>
  <c r="K45" i="372"/>
  <c r="M45" i="372" s="1"/>
  <c r="I45" i="372"/>
  <c r="H45" i="372"/>
  <c r="J45" i="372" s="1"/>
  <c r="F45" i="372"/>
  <c r="P43" i="372"/>
  <c r="M43" i="372"/>
  <c r="J43" i="372"/>
  <c r="G43" i="372"/>
  <c r="P42" i="372"/>
  <c r="M42" i="372"/>
  <c r="J42" i="372"/>
  <c r="G42" i="372"/>
  <c r="P41" i="372"/>
  <c r="M41" i="372"/>
  <c r="J41" i="372"/>
  <c r="G41" i="372"/>
  <c r="P40" i="372"/>
  <c r="M40" i="372"/>
  <c r="J40" i="372"/>
  <c r="G40" i="372"/>
  <c r="O39" i="372"/>
  <c r="N39" i="372"/>
  <c r="P39" i="372" s="1"/>
  <c r="L39" i="372"/>
  <c r="K39" i="372"/>
  <c r="M39" i="372" s="1"/>
  <c r="I39" i="372"/>
  <c r="H39" i="372"/>
  <c r="J39" i="372" s="1"/>
  <c r="F39" i="372"/>
  <c r="P37" i="372"/>
  <c r="M37" i="372"/>
  <c r="J37" i="372"/>
  <c r="G37" i="372"/>
  <c r="P36" i="372"/>
  <c r="M36" i="372"/>
  <c r="J36" i="372"/>
  <c r="G36" i="372"/>
  <c r="O35" i="372"/>
  <c r="N35" i="372"/>
  <c r="P35" i="372" s="1"/>
  <c r="L35" i="372"/>
  <c r="K35" i="372"/>
  <c r="M35" i="372" s="1"/>
  <c r="I35" i="372"/>
  <c r="H35" i="372"/>
  <c r="J35" i="372" s="1"/>
  <c r="F35" i="372"/>
  <c r="P33" i="372"/>
  <c r="M33" i="372"/>
  <c r="J33" i="372"/>
  <c r="G33" i="372"/>
  <c r="P32" i="372"/>
  <c r="M32" i="372"/>
  <c r="J32" i="372"/>
  <c r="G32" i="372"/>
  <c r="P31" i="372"/>
  <c r="M31" i="372"/>
  <c r="J31" i="372"/>
  <c r="G31" i="372"/>
  <c r="O30" i="372"/>
  <c r="N30" i="372"/>
  <c r="P30" i="372" s="1"/>
  <c r="L30" i="372"/>
  <c r="K30" i="372"/>
  <c r="M30" i="372" s="1"/>
  <c r="I30" i="372"/>
  <c r="H30" i="372"/>
  <c r="J30" i="372" s="1"/>
  <c r="F30" i="372"/>
  <c r="P28" i="372"/>
  <c r="M28" i="372"/>
  <c r="J28" i="372"/>
  <c r="G28" i="372"/>
  <c r="P27" i="372"/>
  <c r="M27" i="372"/>
  <c r="J27" i="372"/>
  <c r="G27" i="372"/>
  <c r="O26" i="372"/>
  <c r="N26" i="372"/>
  <c r="P26" i="372" s="1"/>
  <c r="L26" i="372"/>
  <c r="K26" i="372"/>
  <c r="M26" i="372" s="1"/>
  <c r="I26" i="372"/>
  <c r="H26" i="372"/>
  <c r="J26" i="372" s="1"/>
  <c r="F26" i="372"/>
  <c r="P24" i="372"/>
  <c r="M24" i="372"/>
  <c r="J24" i="372"/>
  <c r="G24" i="372"/>
  <c r="P23" i="372"/>
  <c r="M23" i="372"/>
  <c r="J23" i="372"/>
  <c r="G23" i="372"/>
  <c r="O22" i="372"/>
  <c r="N22" i="372"/>
  <c r="P22" i="372" s="1"/>
  <c r="L22" i="372"/>
  <c r="K22" i="372"/>
  <c r="M22" i="372" s="1"/>
  <c r="I22" i="372"/>
  <c r="H22" i="372"/>
  <c r="J22" i="372" s="1"/>
  <c r="F22" i="372"/>
  <c r="P20" i="372"/>
  <c r="M20" i="372"/>
  <c r="J20" i="372"/>
  <c r="P19" i="372"/>
  <c r="M19" i="372"/>
  <c r="J19" i="372"/>
  <c r="O18" i="372"/>
  <c r="N18" i="372"/>
  <c r="P18" i="372" s="1"/>
  <c r="L18" i="372"/>
  <c r="K18" i="372"/>
  <c r="M18" i="372" s="1"/>
  <c r="I18" i="372"/>
  <c r="H18" i="372"/>
  <c r="J18" i="372" s="1"/>
  <c r="P16" i="372"/>
  <c r="M16" i="372"/>
  <c r="J16" i="372"/>
  <c r="P15" i="372"/>
  <c r="M15" i="372"/>
  <c r="J15" i="372"/>
  <c r="P14" i="372"/>
  <c r="M14" i="372"/>
  <c r="J14" i="372"/>
  <c r="O13" i="372"/>
  <c r="N13" i="372"/>
  <c r="P13" i="372" s="1"/>
  <c r="L13" i="372"/>
  <c r="K13" i="372"/>
  <c r="M13" i="372" s="1"/>
  <c r="I13" i="372"/>
  <c r="H13" i="372"/>
  <c r="J13" i="372" s="1"/>
  <c r="N11" i="372"/>
  <c r="K11" i="372"/>
  <c r="H11" i="372"/>
  <c r="O33" i="365"/>
  <c r="N33" i="365"/>
  <c r="P33" i="365" s="1"/>
  <c r="L33" i="365"/>
  <c r="K33" i="365"/>
  <c r="M33" i="365" s="1"/>
  <c r="I33" i="365"/>
  <c r="H33" i="365"/>
  <c r="J33" i="365" s="1"/>
  <c r="P32" i="365"/>
  <c r="M32" i="365"/>
  <c r="J32" i="365"/>
  <c r="P31" i="365"/>
  <c r="M31" i="365"/>
  <c r="J31" i="365"/>
  <c r="P30" i="365"/>
  <c r="M30" i="365"/>
  <c r="J30" i="365"/>
  <c r="P29" i="365"/>
  <c r="M29" i="365"/>
  <c r="J29" i="365"/>
  <c r="P28" i="365"/>
  <c r="M28" i="365"/>
  <c r="J28" i="365"/>
  <c r="O26" i="365"/>
  <c r="N26" i="365"/>
  <c r="P26" i="365" s="1"/>
  <c r="L26" i="365"/>
  <c r="K26" i="365"/>
  <c r="M26" i="365" s="1"/>
  <c r="I26" i="365"/>
  <c r="H26" i="365"/>
  <c r="J26" i="365" s="1"/>
  <c r="P25" i="365"/>
  <c r="M25" i="365"/>
  <c r="J25" i="365"/>
  <c r="P24" i="365"/>
  <c r="M24" i="365"/>
  <c r="J24" i="365"/>
  <c r="P23" i="365"/>
  <c r="M23" i="365"/>
  <c r="J23" i="365"/>
  <c r="P22" i="365"/>
  <c r="M22" i="365"/>
  <c r="J22" i="365"/>
  <c r="O20" i="365"/>
  <c r="N20" i="365"/>
  <c r="L20" i="365"/>
  <c r="K20" i="365"/>
  <c r="I20" i="365"/>
  <c r="H20" i="365"/>
  <c r="P19" i="365"/>
  <c r="M19" i="365"/>
  <c r="J19" i="365"/>
  <c r="P18" i="365"/>
  <c r="M18" i="365"/>
  <c r="J18" i="365"/>
  <c r="P17" i="365"/>
  <c r="M17" i="365"/>
  <c r="J17" i="365"/>
  <c r="P16" i="365"/>
  <c r="M16" i="365"/>
  <c r="J16" i="365"/>
  <c r="P14" i="365"/>
  <c r="M14" i="365"/>
  <c r="J14" i="365"/>
  <c r="N11" i="365"/>
  <c r="K11" i="365"/>
  <c r="H11" i="365"/>
  <c r="O31" i="361"/>
  <c r="N31" i="361"/>
  <c r="P31" i="361" s="1"/>
  <c r="L31" i="361"/>
  <c r="K31" i="361"/>
  <c r="M31" i="361" s="1"/>
  <c r="I31" i="361"/>
  <c r="H31" i="361"/>
  <c r="J31" i="361" s="1"/>
  <c r="P30" i="361"/>
  <c r="M30" i="361"/>
  <c r="J30" i="361"/>
  <c r="P29" i="361"/>
  <c r="M29" i="361"/>
  <c r="J29" i="361"/>
  <c r="P28" i="361"/>
  <c r="M28" i="361"/>
  <c r="J28" i="361"/>
  <c r="P27" i="361"/>
  <c r="M27" i="361"/>
  <c r="J27" i="361"/>
  <c r="P26" i="361"/>
  <c r="M26" i="361"/>
  <c r="J26" i="361"/>
  <c r="P25" i="361"/>
  <c r="M25" i="361"/>
  <c r="J25" i="361"/>
  <c r="O23" i="361"/>
  <c r="N23" i="361"/>
  <c r="L23" i="361"/>
  <c r="K23" i="361"/>
  <c r="I23" i="361"/>
  <c r="H23" i="361"/>
  <c r="P22" i="361"/>
  <c r="M22" i="361"/>
  <c r="J22" i="361"/>
  <c r="P21" i="361"/>
  <c r="M21" i="361"/>
  <c r="J21" i="361"/>
  <c r="P20" i="361"/>
  <c r="M20" i="361"/>
  <c r="J20" i="361"/>
  <c r="P19" i="361"/>
  <c r="M19" i="361"/>
  <c r="J19" i="361"/>
  <c r="P18" i="361"/>
  <c r="M18" i="361"/>
  <c r="J18" i="361"/>
  <c r="P17" i="361"/>
  <c r="M17" i="361"/>
  <c r="J17" i="361"/>
  <c r="P16" i="361"/>
  <c r="M16" i="361"/>
  <c r="J16" i="361"/>
  <c r="P15" i="361"/>
  <c r="M15" i="361"/>
  <c r="J15" i="361"/>
  <c r="P14" i="361"/>
  <c r="M14" i="361"/>
  <c r="J14" i="361"/>
  <c r="N11" i="361"/>
  <c r="K11" i="361"/>
  <c r="H11" i="361"/>
  <c r="G11" i="357"/>
  <c r="E5" i="383"/>
  <c r="E6" i="380"/>
  <c r="E5" i="379"/>
  <c r="F5" i="382"/>
  <c r="E4" i="377"/>
  <c r="F5" i="373"/>
  <c r="E5" i="372"/>
  <c r="D3" i="357"/>
  <c r="E4" i="376"/>
  <c r="E5" i="365"/>
  <c r="D3" i="315"/>
  <c r="B2" i="329"/>
  <c r="B3" i="329"/>
  <c r="E5" i="384"/>
  <c r="B4" i="319"/>
  <c r="E5" i="381"/>
  <c r="E4" i="374"/>
  <c r="E5" i="378"/>
  <c r="F4" i="375"/>
  <c r="E5" i="370"/>
  <c r="E5" i="361"/>
  <c r="B226" i="329"/>
  <c r="E6" i="368"/>
  <c r="D4" i="315"/>
  <c r="B5" i="329"/>
  <c r="D4" i="357"/>
  <c r="H38" i="384" l="1"/>
  <c r="J38" i="384" s="1"/>
  <c r="I26" i="376"/>
  <c r="L26" i="376"/>
  <c r="X37" i="373"/>
  <c r="Z37" i="373" s="1"/>
  <c r="H32" i="361"/>
  <c r="J32" i="361" s="1"/>
  <c r="L32" i="361"/>
  <c r="N32" i="361"/>
  <c r="P32" i="361" s="1"/>
  <c r="I34" i="365"/>
  <c r="K34" i="365"/>
  <c r="M34" i="365" s="1"/>
  <c r="O34" i="365"/>
  <c r="W5" i="382"/>
  <c r="T5" i="383"/>
  <c r="AL5" i="381"/>
  <c r="AL3" i="379"/>
  <c r="AL1" i="379"/>
  <c r="AO5" i="378"/>
  <c r="M4" i="377"/>
  <c r="M4" i="376"/>
  <c r="Q4" i="375"/>
  <c r="M5" i="384"/>
  <c r="AI6" i="380"/>
  <c r="AL5" i="379"/>
  <c r="AL4" i="379"/>
  <c r="AL2" i="379"/>
  <c r="T4" i="374"/>
  <c r="M6" i="368"/>
  <c r="P5" i="365"/>
  <c r="Z5" i="373"/>
  <c r="M5" i="370"/>
  <c r="P5" i="372"/>
  <c r="P5" i="361"/>
  <c r="G3" i="357"/>
  <c r="E3" i="315"/>
  <c r="M23" i="361"/>
  <c r="I32" i="361"/>
  <c r="K32" i="361"/>
  <c r="M32" i="361" s="1"/>
  <c r="O32" i="361"/>
  <c r="J20" i="365"/>
  <c r="P20" i="365"/>
  <c r="H34" i="365"/>
  <c r="J34" i="365" s="1"/>
  <c r="L34" i="365"/>
  <c r="N34" i="365"/>
  <c r="P34" i="365" s="1"/>
  <c r="K16" i="373"/>
  <c r="Y16" i="373"/>
  <c r="K24" i="373"/>
  <c r="Y24" i="373"/>
  <c r="K37" i="373"/>
  <c r="Y37" i="373"/>
  <c r="K45" i="373"/>
  <c r="K18" i="374"/>
  <c r="S18" i="374"/>
  <c r="K23" i="374"/>
  <c r="S23" i="374"/>
  <c r="K26" i="376"/>
  <c r="H26" i="376"/>
  <c r="K40" i="376"/>
  <c r="M40" i="376" s="1"/>
  <c r="H40" i="376"/>
  <c r="J40" i="376" s="1"/>
  <c r="K53" i="376"/>
  <c r="M53" i="376" s="1"/>
  <c r="H53" i="376"/>
  <c r="J53" i="376" s="1"/>
  <c r="J23" i="361"/>
  <c r="P23" i="361"/>
  <c r="M20" i="365"/>
  <c r="Y45" i="373"/>
  <c r="J15" i="376"/>
  <c r="J28" i="376"/>
  <c r="J42" i="376"/>
  <c r="K20" i="380"/>
  <c r="X30" i="380"/>
  <c r="Z30" i="380" s="1"/>
  <c r="Z20" i="380"/>
  <c r="AC20" i="380"/>
  <c r="L31" i="380"/>
  <c r="N31" i="380" s="1"/>
  <c r="N21" i="380"/>
  <c r="Q21" i="380"/>
  <c r="W21" i="380"/>
  <c r="AD31" i="380"/>
  <c r="AF31" i="380" s="1"/>
  <c r="AF21" i="380"/>
  <c r="AI21" i="380"/>
  <c r="I30" i="380"/>
  <c r="K30" i="380" s="1"/>
  <c r="AA30" i="380"/>
  <c r="AC30" i="380" s="1"/>
  <c r="M31" i="380"/>
  <c r="AE31" i="380"/>
  <c r="O29" i="381"/>
  <c r="Q29" i="381" s="1"/>
  <c r="Q19" i="381"/>
  <c r="T19" i="381"/>
  <c r="AH29" i="381"/>
  <c r="AI19" i="381"/>
  <c r="I30" i="381"/>
  <c r="K30" i="381" s="1"/>
  <c r="J30" i="381"/>
  <c r="K20" i="381"/>
  <c r="O30" i="381"/>
  <c r="Q30" i="381" s="1"/>
  <c r="P30" i="381"/>
  <c r="Q20" i="381"/>
  <c r="J29" i="381"/>
  <c r="P29" i="381"/>
  <c r="R30" i="381"/>
  <c r="T30" i="381" s="1"/>
  <c r="L65" i="381"/>
  <c r="N65" i="381" s="1"/>
  <c r="N55" i="381"/>
  <c r="M65" i="381"/>
  <c r="Q55" i="381"/>
  <c r="AA65" i="381"/>
  <c r="AC65" i="381" s="1"/>
  <c r="AB65" i="381"/>
  <c r="AC55" i="381"/>
  <c r="I66" i="381"/>
  <c r="K66" i="381" s="1"/>
  <c r="J66" i="381"/>
  <c r="K56" i="381"/>
  <c r="O65" i="381"/>
  <c r="Q65" i="381" s="1"/>
  <c r="J96" i="381"/>
  <c r="I96" i="381"/>
  <c r="K96" i="381" s="1"/>
  <c r="K91" i="381"/>
  <c r="K38" i="384"/>
  <c r="M38" i="384" s="1"/>
  <c r="M15" i="376"/>
  <c r="M28" i="376"/>
  <c r="M42" i="376"/>
  <c r="L30" i="380"/>
  <c r="N30" i="380" s="1"/>
  <c r="N20" i="380"/>
  <c r="Q20" i="380"/>
  <c r="W20" i="380"/>
  <c r="AD30" i="380"/>
  <c r="AF30" i="380" s="1"/>
  <c r="AF20" i="380"/>
  <c r="AI20" i="380"/>
  <c r="K21" i="380"/>
  <c r="X31" i="380"/>
  <c r="Z31" i="380" s="1"/>
  <c r="Z21" i="380"/>
  <c r="AC21" i="380"/>
  <c r="O30" i="380"/>
  <c r="Q30" i="380" s="1"/>
  <c r="U30" i="380"/>
  <c r="W30" i="380" s="1"/>
  <c r="Y30" i="380"/>
  <c r="AG30" i="380"/>
  <c r="AI30" i="380" s="1"/>
  <c r="O31" i="380"/>
  <c r="Q31" i="380" s="1"/>
  <c r="U31" i="380"/>
  <c r="W31" i="380" s="1"/>
  <c r="Y31" i="380"/>
  <c r="AG31" i="380"/>
  <c r="AI31" i="380" s="1"/>
  <c r="I29" i="381"/>
  <c r="K29" i="381" s="1"/>
  <c r="K19" i="381"/>
  <c r="AA29" i="381"/>
  <c r="AC29" i="381" s="1"/>
  <c r="AB29" i="381"/>
  <c r="AC19" i="381"/>
  <c r="S30" i="381"/>
  <c r="T20" i="381"/>
  <c r="V30" i="381"/>
  <c r="AA30" i="381"/>
  <c r="AC30" i="381" s="1"/>
  <c r="AB30" i="381"/>
  <c r="AC20" i="381"/>
  <c r="AI20" i="381"/>
  <c r="R29" i="381"/>
  <c r="T29" i="381" s="1"/>
  <c r="AG29" i="381"/>
  <c r="AI29" i="381" s="1"/>
  <c r="L66" i="381"/>
  <c r="N66" i="381" s="1"/>
  <c r="K55" i="381"/>
  <c r="M66" i="381"/>
  <c r="N56" i="381"/>
  <c r="O66" i="381"/>
  <c r="Q66" i="381" s="1"/>
  <c r="Q56" i="381"/>
  <c r="V66" i="381"/>
  <c r="AC56" i="381"/>
  <c r="I65" i="381"/>
  <c r="K65" i="381" s="1"/>
  <c r="L96" i="381"/>
  <c r="N96" i="381" s="1"/>
  <c r="R25" i="275"/>
  <c r="T25" i="275" s="1"/>
  <c r="S25" i="275"/>
  <c r="K25" i="275"/>
  <c r="N91" i="381"/>
  <c r="B3" i="319"/>
  <c r="I54" i="376" l="1"/>
  <c r="H54" i="376"/>
  <c r="J26" i="376"/>
  <c r="K54" i="376"/>
  <c r="M26" i="376"/>
  <c r="L54" i="376"/>
  <c r="K56" i="376" l="1"/>
  <c r="M56" i="376" s="1"/>
  <c r="M54" i="376"/>
  <c r="L56" i="376"/>
  <c r="I56" i="376"/>
  <c r="H56" i="376"/>
  <c r="J56" i="376" s="1"/>
  <c r="J54" i="376"/>
</calcChain>
</file>

<file path=xl/sharedStrings.xml><?xml version="1.0" encoding="utf-8"?>
<sst xmlns="http://schemas.openxmlformats.org/spreadsheetml/2006/main" count="5803" uniqueCount="2879">
  <si>
    <t>Форма 0710001 с. 1</t>
  </si>
  <si>
    <t>Бухгалтерский баланс</t>
  </si>
  <si>
    <t>Актив</t>
  </si>
  <si>
    <t>Пояснения</t>
  </si>
  <si>
    <t>Наименование показателя</t>
  </si>
  <si>
    <t>Код</t>
  </si>
  <si>
    <t>2</t>
  </si>
  <si>
    <t>3</t>
  </si>
  <si>
    <t>4</t>
  </si>
  <si>
    <t>5</t>
  </si>
  <si>
    <t>6</t>
  </si>
  <si>
    <t>I. Внеоборотные активы</t>
  </si>
  <si>
    <t xml:space="preserve"> </t>
  </si>
  <si>
    <t>Нематериальные активы</t>
  </si>
  <si>
    <t>1110</t>
  </si>
  <si>
    <t>Результаты исследований и разработок</t>
  </si>
  <si>
    <t>1120</t>
  </si>
  <si>
    <t>Нематериальные поисковые активы</t>
  </si>
  <si>
    <t>1130</t>
  </si>
  <si>
    <t>Материальные поисковые активы</t>
  </si>
  <si>
    <t>1140</t>
  </si>
  <si>
    <t xml:space="preserve">Основные средства </t>
  </si>
  <si>
    <t>1150</t>
  </si>
  <si>
    <t>Доходные вложения в материальные ценности</t>
  </si>
  <si>
    <t>1160</t>
  </si>
  <si>
    <t>Финансовые вложения</t>
  </si>
  <si>
    <t>1170</t>
  </si>
  <si>
    <t>Отложенные налоговые активы</t>
  </si>
  <si>
    <t>1180</t>
  </si>
  <si>
    <t>Прочие внеоборотные активы</t>
  </si>
  <si>
    <t>1190</t>
  </si>
  <si>
    <t>Итого по разделу I</t>
  </si>
  <si>
    <t>1100</t>
  </si>
  <si>
    <t>II. Оборотные активы</t>
  </si>
  <si>
    <t>Запасы</t>
  </si>
  <si>
    <t>1210</t>
  </si>
  <si>
    <t>Налог на добавленную стоимость по приобретенным ценностям</t>
  </si>
  <si>
    <t>1220</t>
  </si>
  <si>
    <t>Дебиторская задолженность</t>
  </si>
  <si>
    <t>1230</t>
  </si>
  <si>
    <t>Финансовые вложения (за исключением денежных эквивалентов)</t>
  </si>
  <si>
    <t>1240</t>
  </si>
  <si>
    <t>Денежные средства и денежные эквиваленты</t>
  </si>
  <si>
    <t>1250</t>
  </si>
  <si>
    <t>Прочие оборотные активы</t>
  </si>
  <si>
    <t>1260</t>
  </si>
  <si>
    <t>Итого по разделу II</t>
  </si>
  <si>
    <t>1200</t>
  </si>
  <si>
    <t>Баланс</t>
  </si>
  <si>
    <t>1600</t>
  </si>
  <si>
    <t>Коды</t>
  </si>
  <si>
    <t>Дата отчетности</t>
  </si>
  <si>
    <t>Форма по ОКУД</t>
  </si>
  <si>
    <t>0710001, 0710002, 0710006</t>
  </si>
  <si>
    <t>Организация</t>
  </si>
  <si>
    <t>ООО "Альшеевские тепловые сети"</t>
  </si>
  <si>
    <t>по ОКПО</t>
  </si>
  <si>
    <t>Вид экономической деятельности</t>
  </si>
  <si>
    <t>по ОКВЭД</t>
  </si>
  <si>
    <t>Организационно-правовая форма</t>
  </si>
  <si>
    <t>по ОКОПФ</t>
  </si>
  <si>
    <t>Форма собственности</t>
  </si>
  <si>
    <t xml:space="preserve">по ОКФС </t>
  </si>
  <si>
    <t>Единица измерения</t>
  </si>
  <si>
    <t>по ОКЕИ</t>
  </si>
  <si>
    <t>Выручка от регулируемой деятельности превышает 80 процентов совокупной выручки за отчетный год 
или
организация является субъектом рынка электрической энергии?</t>
  </si>
  <si>
    <t/>
  </si>
  <si>
    <r>
      <t xml:space="preserve">Открыть отчетные формы для заполнение?
</t>
    </r>
    <r>
      <rPr>
        <sz val="8"/>
        <rFont val="Tahoma"/>
        <family val="2"/>
        <charset val="204"/>
      </rPr>
      <t xml:space="preserve">Заполнять отчет не требуется, если выручка от регулируемой деятельности менее 80% от совокупной выручки </t>
    </r>
  </si>
  <si>
    <t>Субъект РФ</t>
  </si>
  <si>
    <t>Республика Башкортостан</t>
  </si>
  <si>
    <t>Отчетный период</t>
  </si>
  <si>
    <t>2017</t>
  </si>
  <si>
    <t>Сведения о регулируемой организации</t>
  </si>
  <si>
    <t>Полное наименование организации</t>
  </si>
  <si>
    <t>Сокращенное наименование организации</t>
  </si>
  <si>
    <t>ОГРН</t>
  </si>
  <si>
    <t>1070259000800</t>
  </si>
  <si>
    <t>ИНН</t>
  </si>
  <si>
    <t>0202007619</t>
  </si>
  <si>
    <t>КПП</t>
  </si>
  <si>
    <t>020201001</t>
  </si>
  <si>
    <t>Режим налогообложения</t>
  </si>
  <si>
    <t>Общий</t>
  </si>
  <si>
    <t>Сведения о филиале</t>
  </si>
  <si>
    <t>Является ли данное юридическое лицо филиалом другой организации</t>
  </si>
  <si>
    <t>Наименование филиала</t>
  </si>
  <si>
    <t>КПП филиала</t>
  </si>
  <si>
    <t>Адрес регулируемой организации</t>
  </si>
  <si>
    <t>Юридический адрес</t>
  </si>
  <si>
    <t>452120, РБ, Альшеевский р-н, ул. Трактовая, с. Раевский,  63</t>
  </si>
  <si>
    <t>Почтовый адрес</t>
  </si>
  <si>
    <t>Руководитель регулируемой организации</t>
  </si>
  <si>
    <t>Фамилия</t>
  </si>
  <si>
    <t>Имя</t>
  </si>
  <si>
    <t>Отчество (при наличии)</t>
  </si>
  <si>
    <t>Контактный телефон</t>
  </si>
  <si>
    <t>Главный бухгалтер регулируемой организации</t>
  </si>
  <si>
    <t>Должностное лицо, ответственное за составление формы</t>
  </si>
  <si>
    <t>L11.1</t>
  </si>
  <si>
    <t>Ответственный.ФИО</t>
  </si>
  <si>
    <t>L11.2</t>
  </si>
  <si>
    <t>Ответственный.Должность</t>
  </si>
  <si>
    <t>Должность</t>
  </si>
  <si>
    <t>L11.3</t>
  </si>
  <si>
    <t>Ответственный.Телефон</t>
  </si>
  <si>
    <t>L11.4</t>
  </si>
  <si>
    <t>Ответственный. E-Mail</t>
  </si>
  <si>
    <t>e-mail</t>
  </si>
  <si>
    <t xml:space="preserve">• На рабочем месте должна быть установлена полная версия приложения Microsoft Office Excel 2007 SP3, 2010, 2013, 2016. Microsoft Office Excel 2003 или иные офисные пакеты не поддерживаются.
• Для корректной работы отчёта требуется включить макросы и выбрать низкий уровень безопасности:
В меню MS Excel 2007/2010: Параметры Excel | Центр управления безопасностью | Параметры центра управления безопасностью | Параметры макросов | Включить все макросы | ОК
• Не рекомендуется снимать защиту с листов и каким-либо образом модифицировать защищаемые формулы и расчётные поля. В случае внесения несанкционированных изменений отчёт будет отклонён системой
• При сохранении не следует выбирать формат XLSX (Книга Excel), так как в указанном формате макросы, необходимые для работы отчёта, безвозвратно удаляются, а также форматы XLS или XLSB. Должен использоваться формат XLSM
</t>
  </si>
  <si>
    <t>A</t>
  </si>
  <si>
    <t xml:space="preserve"> - не обязательные для заполнения</t>
  </si>
  <si>
    <t xml:space="preserve"> - обязательные для заполнения</t>
  </si>
  <si>
    <t xml:space="preserve"> - заполняемые автоматически</t>
  </si>
  <si>
    <t xml:space="preserve"> - незаполняемые поля</t>
  </si>
  <si>
    <t>• При сохранении отчета осуществляется проверка корректности данных, в том числе на наличие значений в ячейках, обязательных для заполнения
• Если какая-то ячейка не удовлетворяет условию проверки, на лист «Ошибки и предупреждения» добавляется гиперссылка на данную ячейку и указывается причина ошибки
• В колонке «Статус» для каждого сообщения возможны 2 значения: ошибка и предупреждение
• При наличии сообщений со статусом «Ошибка» отчет будет отклонён системой
• Сообщения со статусом «Предупреждение» носят информационный характер, и такой отчет будет принят системой</t>
  </si>
  <si>
    <t>Служба технической поддержки группы компаний "Экстрим"</t>
  </si>
  <si>
    <t>E-mail:</t>
  </si>
  <si>
    <t>rek@xrm.ru</t>
  </si>
  <si>
    <t>Телефон:</t>
  </si>
  <si>
    <t>(343) 2222-139</t>
  </si>
  <si>
    <t xml:space="preserve">• На листах «Титульный»  и «Параметры» обязательно заполните все ячейки голубого цвета. 
Далее нажмите кнопку «Начать заполнение отчета». Отобразятся листы для заполнения.
• Если в поле, обязательном для заполнении, для вашей организации показатель отсутствует, введите в поле «0» (для числовых показателей) и «-» (для текстовых).
• Вводите дату непосредственно в ячейку в формате - 'ДД.ММ.ГГГГ'.
• Для добавления гиперссылки дважды щелкните левой кнопкой мыши по ячейке и только после этого  вставьте скопированный элемент.
• Добавьте комментарии к раскрываемым сведениям на листе «Комментарии» (при необходимости).
</t>
  </si>
  <si>
    <t>В шаблоне раскрывается упрощенная бухгалтерская отчетность. В шаблон включены следующие упрощенные формы:</t>
  </si>
  <si>
    <t xml:space="preserve">   •</t>
  </si>
  <si>
    <t>бухгалтерский баланс (форма 1)</t>
  </si>
  <si>
    <t>отчет о финансовых результатах (форма 2)</t>
  </si>
  <si>
    <t>отчет о целевом использовании средств (форма 6)</t>
  </si>
  <si>
    <t>Данный шаблон разработан в соответствии с:</t>
  </si>
  <si>
    <t>Приказом Минфина РФ от 02.07.2010 г. N 66н «О формах бухгалтерской отчетности организаций»</t>
  </si>
  <si>
    <t>Приказом Минфина РФ от 06.07.1999 N 43н (ред. от 08.11.2010) «Об утверждении Положения по бухгалтерскому учету «Бухгалтерская отчетность организации» (ПБУ 4/99)»</t>
  </si>
  <si>
    <t xml:space="preserve">Обязательность раскрытия информации по бухгалтерской отчетности и сроки раскрытия устанавливаются в соответствие с: </t>
  </si>
  <si>
    <t>пунктом 18 подпунктом "е", пунктами 28, 30 Постановления Правительства РФ от 17.01.2013 г. N 6 «О стандартах раскрытия информации в сфере водоснабжения и водоотведения" в рамках информации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регулируемой деятельности)»</t>
  </si>
  <si>
    <t>II. Стандарты раскрытия информации регулируемыми организациями, осуществляющими холодное водоснабжение</t>
  </si>
  <si>
    <t>18.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регулируемой деятельности), содержит сведения:</t>
  </si>
  <si>
    <t>е) о годовой бухгалтерской отчетности, включая бухгалтерский баланс и приложения к нему (раскрывается регулируемой организацией, выручка от регулируемой деятельности которой превышает 80 процентов совокупной выручки за отчетный год);</t>
  </si>
  <si>
    <t>28. Информация, указанная в пунктах 18 - 20 настоящего документа, раскрывается регулируемой организацией не позднее 30 календарных дней со дня направления годового бухгалтерского баланса в налоговые органы, за исключением информации, указанной в подпункте "з" пункта 20 настоящего документа.</t>
  </si>
  <si>
    <t>30. Регулируемая организация, не осуществляющая сдачу годового бухгалтерского баланса в налоговые органы, информацию, указанную в пунктах 18 - 20, за исключением информации, указанной в подпункте "з" пункта 20 настоящего документа, раскрывает не позднее 30 календарных дней со дня истечения срока, установленного законодательством Российской Федерации для сдачи годового бухгалтерского баланса в налоговые органы.</t>
  </si>
  <si>
    <t>пунктом 39 подпунктом "ж", пунктами 49, 51 Постановления Правительства РФ от 17.01.2013 г. N 6 «О стандартах раскрытия информации в сфере водоснабжения и водоотведения" в рамках информации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регулируемой деятельности)»</t>
  </si>
  <si>
    <t>III. Стандарты раскрытия информации регулируемыми организациями, осуществляющими водоотведение</t>
  </si>
  <si>
    <t>39.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регулируемой деятельности), содержит сведения:</t>
  </si>
  <si>
    <t>ж) о годовой бухгалтерской отчетности, включая бухгалтерский баланс и приложения к нему (раскрывается регулируемой организацией, выручка от регулируемой деятельности которых превышает 80 процентов совокупной выручки за отчетный год);</t>
  </si>
  <si>
    <t>49. Информация, указанная в пунктах 39 - 41 настоящего документа, раскрывается регулируемой организацией не позднее 30 календарных дней со дня направления годового бухгалтерского баланса в налоговые органы, за исключением информации, указанной в подпункте "з" пункта 41 настоящего документа.</t>
  </si>
  <si>
    <t>51. Регулируемая организация, не осуществляющая сдачу годового бухгалтерского баланса в налоговые органы, информацию, указанную в пунктах 39 - 41, за исключением информации, указанной в подпункте "з" пункта 41 настоящего документа, раскрывает не позднее 30 календарных дней со дня истечения срока, установленного законодательством Российской Федерации для сдачи годового бухгалтерского баланса в налоговые органы.</t>
  </si>
  <si>
    <t>пунктом 60 подпунктом "е", пунктами 70, 72 Постановления Правительства РФ от 17.01.2013 г. N 6 «О стандартах раскрытия информации в сфере водоснабжения и водоотведения" в рамках информации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регулируемой деятельности)»</t>
  </si>
  <si>
    <t>IV. Стандарты раскрытия информации регулируемыми организациями, осуществляющими горячее водоснабжение</t>
  </si>
  <si>
    <t>60.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регулируемой деятельности), содержит сведения:</t>
  </si>
  <si>
    <t>70. Информация, указанная в пунктах 60 - 62 настоящего документа, раскрывается регулируемой организацией не позднее 30 календарных дней со дня сдачи годового бухгалтерского баланса в налоговые органы, за исключением информации, указанной в подпункте "з" пункта 62 настоящего документа.</t>
  </si>
  <si>
    <t>72. Регулируемые организации, не осуществляющие сдачу годового бухгалтерского баланса в налоговые органы, информацию, указанную в пунктах 60 - 62 настоящего документа, за исключением информации, указанной в подпункте "з" пункта 62 настоящего документа, раскрывают не позднее 30 календарных дней со дня истечения срока, установленного законодательством Российской Федерации для сдачи годового бухгалтерского баланса в налоговые органы, за исключением информации, указанной в подпункте "з" пункта 62 настоящего документа.</t>
  </si>
  <si>
    <t>пунктом 15 подпунктом "д", пунктами 21, 22 Постановления Правительства РФ от 21.06.2016 г. N 564 «Об утверждении стандартов раскрытия информации в области обращения с твердыми коммунальными отходами»</t>
  </si>
  <si>
    <t>15. Информация об основных показателях финансово-хозяйственной деятельности регулируемой организации (в части регулируемой деятельности) содержит сведения:</t>
  </si>
  <si>
    <t>д) о годовой бухгалтерской отчетности, включая бухгалтерский баланс и приложения к нему в соответствии с законодательством Российской Федерации о бухгалтерском учете (раскрывается регулируемыми организациями, выручка от регулируемой деятельности которых превышает 80 процентов совокупной выручки за отчетный год);</t>
  </si>
  <si>
    <t>21. Информация, указанная в пункте 15, подпунктах "д" (в отношении фактических значений показателей эффективности) и "е" пункта 16 настоящего документа, раскрывается регулируемой организацией не позднее 30 календарных дней со дня истечения срока, установленного законодательством Российской Федерации для сдачи годового бухгалтерского баланса в налоговые органы.</t>
  </si>
  <si>
    <t>22. Регулируемая организация, не осуществляющая сдачу годового бухгалтерского баланса в налоговые органы, информацию, указанную в пункте 15, подпунктах "д" (в отношении фактических значений показателей эффективности) и "е" пункта 16 настоящего документа, раскрывает не позднее 30 календарных дней со дня истечения срока, установленного законодательством Российской Федерации для сдачи годового бухгалтерского баланса в налоговые органы.</t>
  </si>
  <si>
    <t>пунктом 19 подпунктом "е", пунктами 29, 30 Постановления Правительства РФ от 5 июля 2013 г. N 570 «О стандартах раскрытия информации теплоснабжающими организациями, теплосетевыми организациями и органами регулирования»</t>
  </si>
  <si>
    <t>19.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 содержит сведения:</t>
  </si>
  <si>
    <t>е) о годовой бухгалтерской отчетности, включая бухгалтерский баланс и приложения к нему (раскрывается регулируемой организацией, выручка от регулируемой деятельности которой превышает 80 процентов совокупной выручки за отчетный год);</t>
  </si>
  <si>
    <t>29. Информация, указанная в пунктах 19 - 21 настоящего документа, раскрывается регулируемой организацией не позднее 30 календарных дней со дня направления годового бухгалтерского баланса в налоговые органы, за исключением информации, указанной в подпункте "з" пункта 21 настоящего документа. </t>
  </si>
  <si>
    <t>30. Регулируемая организация, не осуществляющая сдачу годового бухгалтерского баланса в налоговые органы, раскрывает информацию, указанную в пунктах 19 - 21 настоящего документа, за исключением информации, указанной в подпункте "з" пункта 21 настоящего документа, не позднее 30 календарных дней со дня истечения срока, установленного законодательством Российской Федерации для сдачи годового бухгалтерского баланса в налоговые органы. </t>
  </si>
  <si>
    <t>пунктом 9 подпунктом "а", пунктом 10 Постановления Правительства РФ от 21 января 2004 г. N 24 «Об утверждении стандартов раскрытия информации субъектами оптового и розничных рынков электрической энергии»</t>
  </si>
  <si>
    <t>9. Субъекты рынков электрической энергии раскрывают следующую информацию:</t>
  </si>
  <si>
    <t>а) годовая финансовая (бухгалтерская) отчетность, а также аудиторское заключение (в случае, если в соответствии с законодательством Российской Федерации осуществлялась аудиторская проверка);</t>
  </si>
  <si>
    <t>10. Субъекты рынков электрической энергии, отнесенные к числу субъектов электроэнергетики, инвестиционные программы которых утверждаются федеральным органом исполнительной власти и (или) органами исполнительной власти субъектов Российской Федерации, раскрывают информацию, указанную в подпункте "а" пункта 9 настоящего документа, на официальном сайте в сети "Интернет", определяемом Правительством Российской Федерации для раскрытия информации об инвестиционных программах указанных субъектов электроэнергетики, ежегодно, не позднее 1 апреля.</t>
  </si>
  <si>
    <t>Субъекты рынков электрической энергии, за исключением субъектов рынков электрической энергии, указанных в абзаце первом настоящего пункта, раскрывают информацию, указанную в подпункте "а" пункта 9 настоящего документа, в электронных средствах массовой информации, на официальных сайтах субъектов рынков электрической энергии или на ином официальном сайте в сети "Интернет", определяемом Правительством Российской Федерации, и (или) в официальном печатном издании ежегодно, не позднее 1 июня.</t>
  </si>
  <si>
    <t>2017 © Общество с ограниченной ответственностью "Элвинг"</t>
  </si>
  <si>
    <t>http://elpass.ru</t>
  </si>
  <si>
    <t>Форма 0710005 с. 7-9</t>
  </si>
  <si>
    <t>3. Финансовые вложения</t>
  </si>
  <si>
    <t>3.1. Наличие и движение финансовых вложений</t>
  </si>
  <si>
    <t>№
п/п</t>
  </si>
  <si>
    <t>Наименование</t>
  </si>
  <si>
    <t>Период</t>
  </si>
  <si>
    <t>На начало года</t>
  </si>
  <si>
    <t>Изменения за период</t>
  </si>
  <si>
    <t>На конец периода</t>
  </si>
  <si>
    <t>первоначальная стоимость</t>
  </si>
  <si>
    <t>накопленная корректировка *</t>
  </si>
  <si>
    <t>поступило</t>
  </si>
  <si>
    <t>выбыло (погашено)</t>
  </si>
  <si>
    <t>начисление процентов (включая доведение первоначальной стоимости до номинальной)</t>
  </si>
  <si>
    <t>текущей рыночной стоимости (убытков от обесценения)</t>
  </si>
  <si>
    <t>3.1.1</t>
  </si>
  <si>
    <t xml:space="preserve">Долгосрочные - всего, в том числе: </t>
  </si>
  <si>
    <t>(</t>
  </si>
  <si>
    <t>)</t>
  </si>
  <si>
    <t>c</t>
  </si>
  <si>
    <t>p</t>
  </si>
  <si>
    <t>3.1.1.1</t>
  </si>
  <si>
    <t>5301</t>
  </si>
  <si>
    <t>5311</t>
  </si>
  <si>
    <t>Добавить группу/вид</t>
  </si>
  <si>
    <t>add_FORMA5_STR7_3_1_range</t>
  </si>
  <si>
    <t>3.1.2</t>
  </si>
  <si>
    <t xml:space="preserve">Краткосрочные - всего, в том числе: </t>
  </si>
  <si>
    <t>3.1.2.1</t>
  </si>
  <si>
    <t>5305</t>
  </si>
  <si>
    <t>5315</t>
  </si>
  <si>
    <t>3.1.3</t>
  </si>
  <si>
    <t>Финансовых вложений - 
итого</t>
  </si>
  <si>
    <t>*</t>
  </si>
  <si>
    <t>Накопленная корректировка определяется как:</t>
  </si>
  <si>
    <t>- разница между первоначальной и текущей рыночной стоимостью - по финансовым вложениям, по которым можно определить текущую рыночную стоимость;</t>
  </si>
  <si>
    <t>- начисленная в течение срока обращения разница между первоначальной стоимостью и номинальной стоимостью - по долговым ценным бумагам, по которым не определяется текущая рыночная стоимость;</t>
  </si>
  <si>
    <t>- величина резерва под обесценение финансовых вложений, созданного на предыдущую отчетную дату, - по финансовым вложениям, по которым не определяется текущая рыночная стоимость;</t>
  </si>
  <si>
    <t>3.2. Иное использование финансовых вложений</t>
  </si>
  <si>
    <t>3.2.1</t>
  </si>
  <si>
    <t xml:space="preserve">Финансовые вложения, находящиеся в залоге - всего, в том числе: </t>
  </si>
  <si>
    <t>3.2.1.1</t>
  </si>
  <si>
    <t>финансовые вложения в залоге</t>
  </si>
  <si>
    <t>5320</t>
  </si>
  <si>
    <t>add_FORMA5_STR7_3_2_range</t>
  </si>
  <si>
    <t>3.2.2</t>
  </si>
  <si>
    <t xml:space="preserve">Финансовые вложения, переданные третьим лицам (кроме продажи) - всего, в том числе: </t>
  </si>
  <si>
    <t>3.2.2.1</t>
  </si>
  <si>
    <t>финансовые вложения переданные третьим лицам</t>
  </si>
  <si>
    <t>5325</t>
  </si>
  <si>
    <t>3.2.3</t>
  </si>
  <si>
    <t>Иное использование финансовых вложений</t>
  </si>
  <si>
    <t>4. Запасы</t>
  </si>
  <si>
    <t>4.1. Наличие и движение запасов</t>
  </si>
  <si>
    <t>себестоимость</t>
  </si>
  <si>
    <t>величина резерва
под снижение стоимости</t>
  </si>
  <si>
    <t>поступления
и затраты</t>
  </si>
  <si>
    <t>выбыло</t>
  </si>
  <si>
    <t>убытков
от снижения стоимости</t>
  </si>
  <si>
    <t>оборот запасов между их группами (видами)</t>
  </si>
  <si>
    <t>резерв под снижение стоимости</t>
  </si>
  <si>
    <t>4.1</t>
  </si>
  <si>
    <t xml:space="preserve">Запасы - всего, в том числе: </t>
  </si>
  <si>
    <t>x</t>
  </si>
  <si>
    <t>4.1.1</t>
  </si>
  <si>
    <t>5400</t>
  </si>
  <si>
    <t>5420</t>
  </si>
  <si>
    <t>add_FORMA5_STR7_4_1_range</t>
  </si>
  <si>
    <t>4.2. Запасы в залоге</t>
  </si>
  <si>
    <t>4.2.1</t>
  </si>
  <si>
    <t xml:space="preserve">Запасы, не оплаченные на отчетную дату - всего, в том числе: </t>
  </si>
  <si>
    <t>4.2.1.1</t>
  </si>
  <si>
    <t>запасы не оплаченные</t>
  </si>
  <si>
    <t>5440</t>
  </si>
  <si>
    <t>4.2.2</t>
  </si>
  <si>
    <t xml:space="preserve">Запасы, находящиеся в залоге по договору - всего, в том числе: </t>
  </si>
  <si>
    <t>4.2.2.1</t>
  </si>
  <si>
    <t>запасы в залоге</t>
  </si>
  <si>
    <t>5445</t>
  </si>
  <si>
    <t>Форма 0710005 с. 10-12</t>
  </si>
  <si>
    <t>5. Дебиторская и кредиторская задолженность</t>
  </si>
  <si>
    <t>5.1. Наличие и движение дебиторской задолженности</t>
  </si>
  <si>
    <t>учтенная по условиям договора</t>
  </si>
  <si>
    <t>величина резерва по сомнительным долгам</t>
  </si>
  <si>
    <t>поступление</t>
  </si>
  <si>
    <t>перевод из долго- в краткосрочную и из кратко- в долгосрочную задолженности</t>
  </si>
  <si>
    <t>величина резерва
по сомнительным долгам</t>
  </si>
  <si>
    <t>в результате хозяйственных операций (сумма долга по сделке операции) *</t>
  </si>
  <si>
    <t>причитающиеся проценты, штрафы и иные начисления *</t>
  </si>
  <si>
    <t>погашение</t>
  </si>
  <si>
    <t>списание на финансовый результат *</t>
  </si>
  <si>
    <t>восстановление резерва</t>
  </si>
  <si>
    <t>5.1.1</t>
  </si>
  <si>
    <t xml:space="preserve">Долгосрочная дебиторская задолженность - всего, в том числе: </t>
  </si>
  <si>
    <t>5.1.1.1</t>
  </si>
  <si>
    <t>5501</t>
  </si>
  <si>
    <t>5521</t>
  </si>
  <si>
    <t>Добавить вид</t>
  </si>
  <si>
    <t>add_FORMA5_STR12_5_1_1_range</t>
  </si>
  <si>
    <t>5.1.2</t>
  </si>
  <si>
    <t xml:space="preserve">Краткосрочная дебиторская задолженность - всего, в том числе: </t>
  </si>
  <si>
    <t>5.1.2.1</t>
  </si>
  <si>
    <t>5510</t>
  </si>
  <si>
    <t>5530</t>
  </si>
  <si>
    <t>add_FORMA5_STR12_5_1_2_range</t>
  </si>
  <si>
    <t>5.1.3</t>
  </si>
  <si>
    <t>Итого</t>
  </si>
  <si>
    <t>Данные раскрываются за минусом дебиторской задолженности, поступившей и погашенной (списанной) в одном отчетном периоде.</t>
  </si>
  <si>
    <t>5.2. Просроченная дебиторская задолженность</t>
  </si>
  <si>
    <t>балансовая стоимость</t>
  </si>
  <si>
    <t>5.2</t>
  </si>
  <si>
    <t xml:space="preserve">Всего, в том числе: </t>
  </si>
  <si>
    <t>5.2.1</t>
  </si>
  <si>
    <t>5540</t>
  </si>
  <si>
    <t>add_FORMA5_STR12_5_2_range</t>
  </si>
  <si>
    <t>5.3. Наличие и движение кредиторской задолженности</t>
  </si>
  <si>
    <t>Остаток на начало года</t>
  </si>
  <si>
    <t>Остаток на конец периода</t>
  </si>
  <si>
    <t>в результате хозяйственных операций (сумма долга по сделке, операции) *</t>
  </si>
  <si>
    <t>5.3.1</t>
  </si>
  <si>
    <t xml:space="preserve">Долгосрочная кредиторская задолженность - всего, в том числе: </t>
  </si>
  <si>
    <t>5.3.1.1</t>
  </si>
  <si>
    <t>5551</t>
  </si>
  <si>
    <t>5571</t>
  </si>
  <si>
    <t>add_FORMA5_STR12_5_3_1_range</t>
  </si>
  <si>
    <t>5.3.2</t>
  </si>
  <si>
    <t xml:space="preserve">Краткосрочная кредиторская задолженность - всего, в том числе: </t>
  </si>
  <si>
    <t>5.3.2.1</t>
  </si>
  <si>
    <t>5560</t>
  </si>
  <si>
    <t>5580</t>
  </si>
  <si>
    <t>add_FORMA5_STR12_5_3_2_range</t>
  </si>
  <si>
    <t>5.3.3</t>
  </si>
  <si>
    <t>Данные раскрываются за минусом кредиторской задолженности, поступившей и погашенной (списанной) в одном отчетном периоде.</t>
  </si>
  <si>
    <t>5.4. Просроченная кредиторская задолженность</t>
  </si>
  <si>
    <t>5.4</t>
  </si>
  <si>
    <t>5.4.1</t>
  </si>
  <si>
    <t>5590</t>
  </si>
  <si>
    <t>add_FORMA5_STR12_5_4_range</t>
  </si>
  <si>
    <t>6. Затраты на производство</t>
  </si>
  <si>
    <t>6.1</t>
  </si>
  <si>
    <t>Материальные затраты</t>
  </si>
  <si>
    <t>6.2</t>
  </si>
  <si>
    <t>Расходы на оплату труда</t>
  </si>
  <si>
    <t>6.3</t>
  </si>
  <si>
    <t>Отчисления на социальные нужды</t>
  </si>
  <si>
    <t>6.4</t>
  </si>
  <si>
    <t>Амортизация</t>
  </si>
  <si>
    <t>6.5</t>
  </si>
  <si>
    <t>Прочие затраты</t>
  </si>
  <si>
    <t>6.6</t>
  </si>
  <si>
    <t>Итого по элементам затрат</t>
  </si>
  <si>
    <t>6.7</t>
  </si>
  <si>
    <t>Изменение остатков (прирост, уменьшение):</t>
  </si>
  <si>
    <t>6.7.1</t>
  </si>
  <si>
    <t>незавершенного производства</t>
  </si>
  <si>
    <t>5670/
5680</t>
  </si>
  <si>
    <t>6.7.2</t>
  </si>
  <si>
    <t>готовой продукции</t>
  </si>
  <si>
    <t>add_FORMA5_STR12_6_range</t>
  </si>
  <si>
    <t>6.8</t>
  </si>
  <si>
    <t>Итого расходы по обычным видам деятельности</t>
  </si>
  <si>
    <t>Форма 0710005 с. 13</t>
  </si>
  <si>
    <t>7. Оценочные обязательства</t>
  </si>
  <si>
    <t>Признано</t>
  </si>
  <si>
    <t>Погашено</t>
  </si>
  <si>
    <t>Списано как избыточная сумма</t>
  </si>
  <si>
    <t>7</t>
  </si>
  <si>
    <t xml:space="preserve">Оценочные обязательства - всего, в том числе: </t>
  </si>
  <si>
    <t>7.1</t>
  </si>
  <si>
    <t>5700</t>
  </si>
  <si>
    <t>Добавить вид обязательства</t>
  </si>
  <si>
    <t>add_FORMA5_STR13_7_range</t>
  </si>
  <si>
    <t>8. Обеспечения обязательств</t>
  </si>
  <si>
    <t>8.1</t>
  </si>
  <si>
    <t xml:space="preserve">Полученные - всего, в том числе: </t>
  </si>
  <si>
    <t>8.1.1</t>
  </si>
  <si>
    <t>5800</t>
  </si>
  <si>
    <t>add_FORMA5_STR13_8_range</t>
  </si>
  <si>
    <t>8.2</t>
  </si>
  <si>
    <t xml:space="preserve">Выданные - всего, в том числе: </t>
  </si>
  <si>
    <t>8.2.1</t>
  </si>
  <si>
    <t>5810</t>
  </si>
  <si>
    <t>Форма 0710005 с. 14</t>
  </si>
  <si>
    <t>9. Государственная помощь</t>
  </si>
  <si>
    <t>9.1</t>
  </si>
  <si>
    <t xml:space="preserve">Получено бюджетных средств - всего, в том числе: </t>
  </si>
  <si>
    <t>9.1.1</t>
  </si>
  <si>
    <t>на текущие расходы</t>
  </si>
  <si>
    <t>9.1.2</t>
  </si>
  <si>
    <t>на вложения во внеоборотные активы</t>
  </si>
  <si>
    <t>Получено за год</t>
  </si>
  <si>
    <t>Возвращено за год</t>
  </si>
  <si>
    <t>На конец года</t>
  </si>
  <si>
    <t>9.2</t>
  </si>
  <si>
    <t xml:space="preserve">Бюджетные кредиты - всего, в том числе: </t>
  </si>
  <si>
    <t>9.2.1</t>
  </si>
  <si>
    <t>Добавить цель</t>
  </si>
  <si>
    <t>add_FORMA5_STR14_range</t>
  </si>
  <si>
    <t>,</t>
  </si>
  <si>
    <t>Форма 0710006 с. 1</t>
  </si>
  <si>
    <t>Отчёт о целевом использовании средств</t>
  </si>
  <si>
    <t xml:space="preserve">Остаток средств на начало отчётного года </t>
  </si>
  <si>
    <t xml:space="preserve">Поступило средств </t>
  </si>
  <si>
    <t>2.1</t>
  </si>
  <si>
    <t xml:space="preserve">Вступительные взносы </t>
  </si>
  <si>
    <t>2.2</t>
  </si>
  <si>
    <t xml:space="preserve">Членские взносы </t>
  </si>
  <si>
    <t>2.3</t>
  </si>
  <si>
    <t>Целевые взносы</t>
  </si>
  <si>
    <t>2.4</t>
  </si>
  <si>
    <t>Добровольные имущественные взносы и пожертвования</t>
  </si>
  <si>
    <t>2.5</t>
  </si>
  <si>
    <t>Прибыль от приносящей доход деятельности</t>
  </si>
  <si>
    <t>2.6</t>
  </si>
  <si>
    <t xml:space="preserve">Прочие </t>
  </si>
  <si>
    <t>2.7</t>
  </si>
  <si>
    <t xml:space="preserve">Всего поступило средств </t>
  </si>
  <si>
    <t>Использовано средств</t>
  </si>
  <si>
    <t>3.1</t>
  </si>
  <si>
    <t xml:space="preserve">Расходы на целевые мероприятия, в том числе: </t>
  </si>
  <si>
    <t>социальная и благотворительная помощь</t>
  </si>
  <si>
    <t>проведение конференций, совещаний, семинаров и т.п.</t>
  </si>
  <si>
    <t xml:space="preserve">иные мероприятия </t>
  </si>
  <si>
    <t>3.2</t>
  </si>
  <si>
    <t xml:space="preserve">Расходы на содержание аппарата управления, в том числе: </t>
  </si>
  <si>
    <t>расходы, связанные с оплатой труда (включая начисления)</t>
  </si>
  <si>
    <t xml:space="preserve">выплаты, не связанные с оплатой труда </t>
  </si>
  <si>
    <t xml:space="preserve">расходы на служебные командировки и деловые поездки </t>
  </si>
  <si>
    <t>3.2.4</t>
  </si>
  <si>
    <t xml:space="preserve">содержание помещений, зданий, автомобильного транспорта и иного имущества (кроме ремонта) </t>
  </si>
  <si>
    <t>3.2.5</t>
  </si>
  <si>
    <t xml:space="preserve">ремонт основных средств и иного имущества </t>
  </si>
  <si>
    <t>3.2.6</t>
  </si>
  <si>
    <t xml:space="preserve">прочие </t>
  </si>
  <si>
    <t>3.3</t>
  </si>
  <si>
    <t>Приобретение основных средств, инвентаря 
и иного имущества</t>
  </si>
  <si>
    <t>3.4</t>
  </si>
  <si>
    <t>3.5</t>
  </si>
  <si>
    <t>Всего использовано средств</t>
  </si>
  <si>
    <t>Остаток средств на конец отчётного года</t>
  </si>
  <si>
    <t>Комментарии регулируемой организации</t>
  </si>
  <si>
    <t>№</t>
  </si>
  <si>
    <t>Комментарий</t>
  </si>
  <si>
    <t>Добавить комментарий</t>
  </si>
  <si>
    <t>add_COMMENTS_range</t>
  </si>
  <si>
    <t>Результат проверки</t>
  </si>
  <si>
    <t>Ссылка</t>
  </si>
  <si>
    <t>Причина</t>
  </si>
  <si>
    <t>Статус</t>
  </si>
  <si>
    <t>add_FORMA1_R1_range</t>
  </si>
  <si>
    <t>add_FORMA1_R2_range</t>
  </si>
  <si>
    <t>add_FORMA2_R1_range</t>
  </si>
  <si>
    <t>для формы 2 и формы 4</t>
  </si>
  <si>
    <t>add_FORMA2_R2_range</t>
  </si>
  <si>
    <t>add_FORMA3_CAPITAL_range</t>
  </si>
  <si>
    <t>add_FORMA3_CORRECT_range</t>
  </si>
  <si>
    <t>до корректировок</t>
  </si>
  <si>
    <t>корректировка в связи с:</t>
  </si>
  <si>
    <t>изменением учётной политики</t>
  </si>
  <si>
    <t>исправлением ошибок</t>
  </si>
  <si>
    <t>после корректировок</t>
  </si>
  <si>
    <t>add_FORMA5_STR1_1_1_range</t>
  </si>
  <si>
    <t>add_FORMA5_STR1_1_2_range</t>
  </si>
  <si>
    <t>add_FORMA5_STR1_1_4_range</t>
  </si>
  <si>
    <t>add_FORMA5_STR1_1_5_range</t>
  </si>
  <si>
    <t>add_FORMA5_STR4_2_1_range</t>
  </si>
  <si>
    <t>add_FORMA5_STR4_2_2_range</t>
  </si>
  <si>
    <t>add_FORMA5_STR4_2_3_range</t>
  </si>
  <si>
    <t>add_FORMA5_STR4_2_3_1_range</t>
  </si>
  <si>
    <t>add_FORMA5_STR4_2_4_range</t>
  </si>
  <si>
    <t>Форма 0710005 с. 4-6</t>
  </si>
  <si>
    <t>2. Основные средства</t>
  </si>
  <si>
    <t>2.1. Наличие и движение основных средств</t>
  </si>
  <si>
    <t>первоначальная стоимость *</t>
  </si>
  <si>
    <t>накопленная амортизация **</t>
  </si>
  <si>
    <t>выбыло объектов</t>
  </si>
  <si>
    <t>начислено амортизации **</t>
  </si>
  <si>
    <t>переоценка</t>
  </si>
  <si>
    <t>2.1.1</t>
  </si>
  <si>
    <t xml:space="preserve">Основные средства (без учета доходных вложений в материальные ценности) - всего, в том числе: </t>
  </si>
  <si>
    <t>2.1.1.1</t>
  </si>
  <si>
    <t>5200</t>
  </si>
  <si>
    <t>5210</t>
  </si>
  <si>
    <t>Добавить группу основных средств</t>
  </si>
  <si>
    <t>2.1.2</t>
  </si>
  <si>
    <t xml:space="preserve">Учтено в составе доходных вложений в материальные ценности - всего, в том числе: </t>
  </si>
  <si>
    <t>2.1.2.1</t>
  </si>
  <si>
    <t>5220</t>
  </si>
  <si>
    <t>5230</t>
  </si>
  <si>
    <t>Добавить группу объектов</t>
  </si>
  <si>
    <t>В случае переоценки в графе "Первоначальная стоимость" приводится текущая рыночная стоимость или текущая (восстановительная) стоимость.</t>
  </si>
  <si>
    <t>**</t>
  </si>
  <si>
    <t>Некоммерческая организация графы "Накопленная амортизация" и "Начисленная амортизация" именует соответственно "Накопленный износ" и "Начисленный износ"</t>
  </si>
  <si>
    <t>2.2. Незавершенные капитальные вложения</t>
  </si>
  <si>
    <t>затраты за период</t>
  </si>
  <si>
    <t>списано</t>
  </si>
  <si>
    <t>принято к учету в качестве основных средств или увеличена стоимость</t>
  </si>
  <si>
    <t xml:space="preserve">Незавершенное строительство и незаконченные операции по приобретению, модернизации и т.п. основных средств - всего, в том числе: </t>
  </si>
  <si>
    <t>2.2.1</t>
  </si>
  <si>
    <t>5240</t>
  </si>
  <si>
    <t>5250</t>
  </si>
  <si>
    <t>2.3. Изменение стоимости основных средств в результате достройки, дооборудования, реконструкции и частичной ликвидации</t>
  </si>
  <si>
    <t>2.3.1</t>
  </si>
  <si>
    <t xml:space="preserve">Увеличение стоимости объектов основных средств в результате достройки, дооборудования, реконструкции - всего, в том числе: </t>
  </si>
  <si>
    <t>2.3.1.1</t>
  </si>
  <si>
    <t>5260</t>
  </si>
  <si>
    <t>Добавить объект основных средств</t>
  </si>
  <si>
    <t>2.3.2</t>
  </si>
  <si>
    <t xml:space="preserve">Уменьшение стоимости объектов основных средств в результате частичной ликвидации - всего, в том числе: </t>
  </si>
  <si>
    <t>2.3.2.1</t>
  </si>
  <si>
    <t>5270</t>
  </si>
  <si>
    <t>2.4. Иное использование основных средств</t>
  </si>
  <si>
    <t>2.4.1</t>
  </si>
  <si>
    <t>Переданные в аренду основные средства, числящиеся на балансе</t>
  </si>
  <si>
    <t>2.4.2</t>
  </si>
  <si>
    <t>Переданные в аренду основные средства, числящиеся за балансом</t>
  </si>
  <si>
    <t>2.4.3</t>
  </si>
  <si>
    <t>Полученные в аренду основные средства, числящиеся на балансе</t>
  </si>
  <si>
    <t>2.4.4</t>
  </si>
  <si>
    <t>Полученные в аренду основные средства, числящиеся за балансом</t>
  </si>
  <si>
    <t>2.4.5</t>
  </si>
  <si>
    <t>Объекты недвижимости, принятые в эксплуатацию и фактически используемые, находящиеся в процессе государственной регистрации</t>
  </si>
  <si>
    <t>2.4.6</t>
  </si>
  <si>
    <t>Основные средства, переведенные на консервацию</t>
  </si>
  <si>
    <t>2.4.7</t>
  </si>
  <si>
    <t>Иное использование основных средств (залог и др.)</t>
  </si>
  <si>
    <t>2.4.7.1</t>
  </si>
  <si>
    <t xml:space="preserve">Поясненения к бухгалтерскому балансу и отчету о финансовых результатах </t>
  </si>
  <si>
    <t>Форма 0710005 с. 1-3</t>
  </si>
  <si>
    <t>1. Нематериальные активы и расходы на научно-исследовательские, опытно-конструкторские и технологические работы (НИОКР)</t>
  </si>
  <si>
    <t>1.1. Наличие и движение нематериальных активов</t>
  </si>
  <si>
    <t>накопленная амортизация и убытки от обесценения</t>
  </si>
  <si>
    <t>начислено амортизации</t>
  </si>
  <si>
    <t>убыток
от обесценения</t>
  </si>
  <si>
    <t>1.1</t>
  </si>
  <si>
    <t xml:space="preserve">Нематериальные активы - всего, в том числе: </t>
  </si>
  <si>
    <t>1.1.1</t>
  </si>
  <si>
    <t>5110</t>
  </si>
  <si>
    <t>Добавить вид нематериальных активов</t>
  </si>
  <si>
    <t>1.2. Первоначальная стоимость нематериальных активов, созданных самой организацией</t>
  </si>
  <si>
    <t>1.2</t>
  </si>
  <si>
    <t>1.2.1</t>
  </si>
  <si>
    <t>5120</t>
  </si>
  <si>
    <t>1.3. Нематериальные активы с полностью погашенной стоимостью</t>
  </si>
  <si>
    <t>1.3</t>
  </si>
  <si>
    <t>1.3.1</t>
  </si>
  <si>
    <t>5130</t>
  </si>
  <si>
    <t>1.4. Наличие и движение результатов НИОКР</t>
  </si>
  <si>
    <t>часть стоимости, списанной на расходы</t>
  </si>
  <si>
    <t>часть стоимости, списанная на расходы за период</t>
  </si>
  <si>
    <t>часть стоимости, списанная на расходы</t>
  </si>
  <si>
    <t>1.4</t>
  </si>
  <si>
    <t xml:space="preserve">НИОКР - всего, в том числе: </t>
  </si>
  <si>
    <t>1.4.1</t>
  </si>
  <si>
    <t>5140</t>
  </si>
  <si>
    <t>5150</t>
  </si>
  <si>
    <t>Добавить объект</t>
  </si>
  <si>
    <t>1.5. Незаконченные и неоформленные НИОКР и незаконченные операции по приобретению нематериальных активов</t>
  </si>
  <si>
    <t>списано затрат как не давших положительного результата</t>
  </si>
  <si>
    <t>принято к учету в качестве нематериальных активов или НИОКР</t>
  </si>
  <si>
    <t>1.5.1</t>
  </si>
  <si>
    <t xml:space="preserve">Затраты по незаконченным исследованиям и разработкам - всего, в том числе: </t>
  </si>
  <si>
    <t>1.5.1.1</t>
  </si>
  <si>
    <t>5160</t>
  </si>
  <si>
    <t>5170</t>
  </si>
  <si>
    <t>1.5.2</t>
  </si>
  <si>
    <t xml:space="preserve">Незаконченные операции по приобретению нематериальных активов - всего, в том числе: </t>
  </si>
  <si>
    <t>1.5.2.1</t>
  </si>
  <si>
    <t>5180</t>
  </si>
  <si>
    <t>5190</t>
  </si>
  <si>
    <t>Форма 0710004 с. 3</t>
  </si>
  <si>
    <t>Отчёт о движении денежных средств</t>
  </si>
  <si>
    <t>Расшифровка отдельных показателей</t>
  </si>
  <si>
    <t>1</t>
  </si>
  <si>
    <t>Прочие поступления от текущих операций (стр. 4119), в том числе:</t>
  </si>
  <si>
    <t>41191</t>
  </si>
  <si>
    <t>41192</t>
  </si>
  <si>
    <t>41193</t>
  </si>
  <si>
    <t>41194</t>
  </si>
  <si>
    <t>1.5</t>
  </si>
  <si>
    <t>41195</t>
  </si>
  <si>
    <t>Добавить строку</t>
  </si>
  <si>
    <t>На прочие платежи от текущих операций (стр. 4129), в том числе:</t>
  </si>
  <si>
    <t>41291</t>
  </si>
  <si>
    <t>41292</t>
  </si>
  <si>
    <t>41293</t>
  </si>
  <si>
    <t>41294</t>
  </si>
  <si>
    <t>41295</t>
  </si>
  <si>
    <t>Прочие поступления от инвестиционных операций (стр. 4219), в том числе:</t>
  </si>
  <si>
    <t>42191</t>
  </si>
  <si>
    <t>42192</t>
  </si>
  <si>
    <t>42193</t>
  </si>
  <si>
    <t>42194</t>
  </si>
  <si>
    <t>42195</t>
  </si>
  <si>
    <t>На прочие платежи от инвестиционных операций (стр. 4229), в том числе:</t>
  </si>
  <si>
    <t>42291</t>
  </si>
  <si>
    <t>4.2</t>
  </si>
  <si>
    <t>42292</t>
  </si>
  <si>
    <t>4.3</t>
  </si>
  <si>
    <t>42293</t>
  </si>
  <si>
    <t>4.4</t>
  </si>
  <si>
    <t>42294</t>
  </si>
  <si>
    <t>4.5</t>
  </si>
  <si>
    <t>42295</t>
  </si>
  <si>
    <t>Другие поступления от финансовых операций (стр. 4319), в том числе:</t>
  </si>
  <si>
    <t>5.1</t>
  </si>
  <si>
    <t>43191</t>
  </si>
  <si>
    <t>43192</t>
  </si>
  <si>
    <t>5.3</t>
  </si>
  <si>
    <t>43193</t>
  </si>
  <si>
    <t>43194</t>
  </si>
  <si>
    <t>5.5</t>
  </si>
  <si>
    <t>43195</t>
  </si>
  <si>
    <t>На прочие платежи от финансовых операций (стр. 4329), в том числе:</t>
  </si>
  <si>
    <t>43291</t>
  </si>
  <si>
    <t>43292</t>
  </si>
  <si>
    <t>43293</t>
  </si>
  <si>
    <t>43294</t>
  </si>
  <si>
    <t>43295</t>
  </si>
  <si>
    <t>Форма 0710001 с. 2</t>
  </si>
  <si>
    <t>Пассив</t>
  </si>
  <si>
    <t>III. Капитал и резервы</t>
  </si>
  <si>
    <t>Уставный капитал (складочный капитал, уставный фонд, вклады товарищей)</t>
  </si>
  <si>
    <t>1310</t>
  </si>
  <si>
    <t>Собственные акции, выкупленные у акционеров</t>
  </si>
  <si>
    <t>1320</t>
  </si>
  <si>
    <t>Переоценка внеоборотных активов</t>
  </si>
  <si>
    <t>1340</t>
  </si>
  <si>
    <t>Добавочный капитал (без переоценки)</t>
  </si>
  <si>
    <t>1350</t>
  </si>
  <si>
    <t>Резервный капитал</t>
  </si>
  <si>
    <t>1360</t>
  </si>
  <si>
    <t>Нераспределенная прибыль (непокрытый убыток)</t>
  </si>
  <si>
    <t>1370</t>
  </si>
  <si>
    <t>Итого по разделу III</t>
  </si>
  <si>
    <t>1300</t>
  </si>
  <si>
    <t>IV. Долгосрочные обязательства</t>
  </si>
  <si>
    <t>Заемные средства</t>
  </si>
  <si>
    <t>Отложенные налоговые обязательства</t>
  </si>
  <si>
    <t>Оценочные обязательства</t>
  </si>
  <si>
    <t>Прочие обязательства</t>
  </si>
  <si>
    <t>Итого по разделу IV</t>
  </si>
  <si>
    <t>V. Краткосрочные обязательства</t>
  </si>
  <si>
    <t>Кредиторская задолженность</t>
  </si>
  <si>
    <t xml:space="preserve">Доходы будущих периодов </t>
  </si>
  <si>
    <t>Итого по разделу V</t>
  </si>
  <si>
    <t>Расшифровка отдельных показателей бухгалтерского баланса</t>
  </si>
  <si>
    <t>Нематериальные активы (стр.1110), в том числе:</t>
  </si>
  <si>
    <t>11101</t>
  </si>
  <si>
    <t>11102</t>
  </si>
  <si>
    <t>11103</t>
  </si>
  <si>
    <t>Результаты исследований и разработок (стр.1120), в том числе:</t>
  </si>
  <si>
    <t>11201</t>
  </si>
  <si>
    <t>11202</t>
  </si>
  <si>
    <t>7.2</t>
  </si>
  <si>
    <t>7.3</t>
  </si>
  <si>
    <t>7.4</t>
  </si>
  <si>
    <t>8</t>
  </si>
  <si>
    <t>9</t>
  </si>
  <si>
    <t>10</t>
  </si>
  <si>
    <t>10.1</t>
  </si>
  <si>
    <t>10.2</t>
  </si>
  <si>
    <t>10.3</t>
  </si>
  <si>
    <t>11</t>
  </si>
  <si>
    <t>Запасы (стр.1210), в том числе:</t>
  </si>
  <si>
    <t>11.1</t>
  </si>
  <si>
    <t>12101</t>
  </si>
  <si>
    <t>11.2</t>
  </si>
  <si>
    <t>12102</t>
  </si>
  <si>
    <t>11.3</t>
  </si>
  <si>
    <t>12103</t>
  </si>
  <si>
    <t>11.4</t>
  </si>
  <si>
    <t>12104</t>
  </si>
  <si>
    <t>11.5</t>
  </si>
  <si>
    <t>12105</t>
  </si>
  <si>
    <t>12</t>
  </si>
  <si>
    <t>Налог на добавленную стоимость по приобретенным ценностям (стр.1220), в том числе:</t>
  </si>
  <si>
    <t>12.1</t>
  </si>
  <si>
    <t>12201</t>
  </si>
  <si>
    <t>13</t>
  </si>
  <si>
    <t>Дебиторская задолженность (стр.1230), в том числе:</t>
  </si>
  <si>
    <t>13.1</t>
  </si>
  <si>
    <t>12301</t>
  </si>
  <si>
    <t>13.2</t>
  </si>
  <si>
    <t>12302</t>
  </si>
  <si>
    <t>13.3</t>
  </si>
  <si>
    <t>12303</t>
  </si>
  <si>
    <t>13.4</t>
  </si>
  <si>
    <t>12304</t>
  </si>
  <si>
    <t>13.5</t>
  </si>
  <si>
    <t>12305</t>
  </si>
  <si>
    <t>14</t>
  </si>
  <si>
    <t>Финансовые вложения (за исключением денежных эквивалентов) (стр.1240), в том числе:</t>
  </si>
  <si>
    <t>14.1</t>
  </si>
  <si>
    <t>12401</t>
  </si>
  <si>
    <t>14.2</t>
  </si>
  <si>
    <t>12402</t>
  </si>
  <si>
    <t>14.3</t>
  </si>
  <si>
    <t>12403</t>
  </si>
  <si>
    <t>15</t>
  </si>
  <si>
    <t>Денежные средства и денежные эквиваленты (стр.1250), в том числе:</t>
  </si>
  <si>
    <t>15.1</t>
  </si>
  <si>
    <t>12501</t>
  </si>
  <si>
    <t>15.2</t>
  </si>
  <si>
    <t>12502</t>
  </si>
  <si>
    <t>16</t>
  </si>
  <si>
    <t>Вписываемые показатели (стр.1255), в том числе:</t>
  </si>
  <si>
    <t>16.1</t>
  </si>
  <si>
    <t>16.2</t>
  </si>
  <si>
    <t>17</t>
  </si>
  <si>
    <t>Прочие оборотные активы (стр.1260), в том числе:</t>
  </si>
  <si>
    <t>17.1</t>
  </si>
  <si>
    <t>12601</t>
  </si>
  <si>
    <t>17.2</t>
  </si>
  <si>
    <t>12602</t>
  </si>
  <si>
    <t>17.3</t>
  </si>
  <si>
    <t>12603</t>
  </si>
  <si>
    <t>18</t>
  </si>
  <si>
    <t>Уставный капитал (складочный капитал, уставный фонд, вклады товарищей) (стр.1310), в том числе:</t>
  </si>
  <si>
    <t>18.1</t>
  </si>
  <si>
    <t>13101</t>
  </si>
  <si>
    <t>19</t>
  </si>
  <si>
    <t>Собственные акции, выкупленные у акционеров (стр.1320), в том числе:</t>
  </si>
  <si>
    <t>19.1</t>
  </si>
  <si>
    <t>13201</t>
  </si>
  <si>
    <t>20</t>
  </si>
  <si>
    <t>Целевой капитал (стр.1320), в том числе:</t>
  </si>
  <si>
    <t>20.1</t>
  </si>
  <si>
    <t>21</t>
  </si>
  <si>
    <t>Переоценка внеоборотных активов (стр.1340), в том числе:</t>
  </si>
  <si>
    <t>21.1</t>
  </si>
  <si>
    <t>13401</t>
  </si>
  <si>
    <t>22</t>
  </si>
  <si>
    <t>Добавочный капитал (без переоценки)/Целевые средства (стр.1350), в том числе:</t>
  </si>
  <si>
    <t>22.1</t>
  </si>
  <si>
    <t>13501</t>
  </si>
  <si>
    <t>22.2</t>
  </si>
  <si>
    <t>13502</t>
  </si>
  <si>
    <t>23</t>
  </si>
  <si>
    <t>Резервный капитал/Фонд недвижимого и особо ценного движимого имущества (стр.1360), в том числе:</t>
  </si>
  <si>
    <t>23.1</t>
  </si>
  <si>
    <t>13601</t>
  </si>
  <si>
    <t>23.2</t>
  </si>
  <si>
    <t>13602</t>
  </si>
  <si>
    <t>24</t>
  </si>
  <si>
    <t>Нераспределенная прибыль (непокрытый убыток)/Резервные и иные целевые фонды (стр.1370), в том числе:</t>
  </si>
  <si>
    <t>24.1</t>
  </si>
  <si>
    <t>13701</t>
  </si>
  <si>
    <t>24.2</t>
  </si>
  <si>
    <t>13702</t>
  </si>
  <si>
    <t>25</t>
  </si>
  <si>
    <t>Вписываемые показатели (стр.1375), в том числе:</t>
  </si>
  <si>
    <t>25.1</t>
  </si>
  <si>
    <t>25.2</t>
  </si>
  <si>
    <t>26</t>
  </si>
  <si>
    <t>Заемные средства (стр.1410), в том числе:</t>
  </si>
  <si>
    <t>26.1</t>
  </si>
  <si>
    <t>14101</t>
  </si>
  <si>
    <t>26.2</t>
  </si>
  <si>
    <t>14102</t>
  </si>
  <si>
    <t>27</t>
  </si>
  <si>
    <t>Отложенные налоговые обязательства (стр.1420), в том числе:</t>
  </si>
  <si>
    <t>27.1</t>
  </si>
  <si>
    <t>14201</t>
  </si>
  <si>
    <t>28</t>
  </si>
  <si>
    <t>Оценочные обязательства (стр.1430), в том числе:</t>
  </si>
  <si>
    <t>28.1</t>
  </si>
  <si>
    <t>14301</t>
  </si>
  <si>
    <t>28.2</t>
  </si>
  <si>
    <t>14302</t>
  </si>
  <si>
    <t>29</t>
  </si>
  <si>
    <t>Вписываемые показатели (стр.1435), в том числе:</t>
  </si>
  <si>
    <t>29.1</t>
  </si>
  <si>
    <t>29.2</t>
  </si>
  <si>
    <t>30</t>
  </si>
  <si>
    <t>Прочие долгосрочные обязательства (стр.1450), в том числе:</t>
  </si>
  <si>
    <t>30.1</t>
  </si>
  <si>
    <t>14501</t>
  </si>
  <si>
    <t>31</t>
  </si>
  <si>
    <t>Заемные средства (стр.1510), в том числе:</t>
  </si>
  <si>
    <t>31.1</t>
  </si>
  <si>
    <t>15101</t>
  </si>
  <si>
    <t>32</t>
  </si>
  <si>
    <t>Кредиторская задолженность (стр.1520), в том числе:</t>
  </si>
  <si>
    <t>32.1</t>
  </si>
  <si>
    <t>15201</t>
  </si>
  <si>
    <t>32.2</t>
  </si>
  <si>
    <t>15202</t>
  </si>
  <si>
    <t>32.3</t>
  </si>
  <si>
    <t>15203</t>
  </si>
  <si>
    <t>32.4</t>
  </si>
  <si>
    <t>15204</t>
  </si>
  <si>
    <t>32.5</t>
  </si>
  <si>
    <t>15205</t>
  </si>
  <si>
    <t>32.6</t>
  </si>
  <si>
    <t>15206</t>
  </si>
  <si>
    <t>32.7</t>
  </si>
  <si>
    <t>15207</t>
  </si>
  <si>
    <t>33</t>
  </si>
  <si>
    <t>Доходы будущих периодов (стр.1530), в том числе:</t>
  </si>
  <si>
    <t>33.1</t>
  </si>
  <si>
    <t>15301</t>
  </si>
  <si>
    <t>34</t>
  </si>
  <si>
    <t>Оценочные обязательства (стр.1540), в том числе:</t>
  </si>
  <si>
    <t>34.1</t>
  </si>
  <si>
    <t>15401</t>
  </si>
  <si>
    <t>35</t>
  </si>
  <si>
    <t>Вписываемые показатели (стр.1545), в том числе:</t>
  </si>
  <si>
    <t>35.1</t>
  </si>
  <si>
    <t>35.2</t>
  </si>
  <si>
    <t>36</t>
  </si>
  <si>
    <t>Прочие краткосрочные обязательства (стр.1550), в том числе:</t>
  </si>
  <si>
    <t>36.1</t>
  </si>
  <si>
    <t>15501</t>
  </si>
  <si>
    <t>Форма 0710002 с. 1-2</t>
  </si>
  <si>
    <t xml:space="preserve">Отчёт о финансовых результатах </t>
  </si>
  <si>
    <t xml:space="preserve">Наименование </t>
  </si>
  <si>
    <t xml:space="preserve">Код </t>
  </si>
  <si>
    <t>Выручка (за минусом налога на добавленную стоимость, акцизов)</t>
  </si>
  <si>
    <t>2110</t>
  </si>
  <si>
    <t>Себестоимость продаж</t>
  </si>
  <si>
    <t>2120</t>
  </si>
  <si>
    <t>Валовая прибыль (убыток)</t>
  </si>
  <si>
    <t>2100</t>
  </si>
  <si>
    <t>Коммерческие расходы</t>
  </si>
  <si>
    <t>2210</t>
  </si>
  <si>
    <t>Управленческие расходы</t>
  </si>
  <si>
    <t>2220</t>
  </si>
  <si>
    <t xml:space="preserve">Прибыль (убыток) от продаж </t>
  </si>
  <si>
    <t>2200</t>
  </si>
  <si>
    <t>Доходы от участия в других организациях</t>
  </si>
  <si>
    <t>2310</t>
  </si>
  <si>
    <t>Проценты к получению</t>
  </si>
  <si>
    <t>2320</t>
  </si>
  <si>
    <t>Проценты к уплате</t>
  </si>
  <si>
    <t>2330</t>
  </si>
  <si>
    <t>Прочие доходы</t>
  </si>
  <si>
    <t>2340</t>
  </si>
  <si>
    <t>Прочие расходы</t>
  </si>
  <si>
    <t>2350</t>
  </si>
  <si>
    <t xml:space="preserve">Прибыль (убыток) до налогообложения </t>
  </si>
  <si>
    <t>2300</t>
  </si>
  <si>
    <t>Текущий налог на прибыль</t>
  </si>
  <si>
    <t>2410</t>
  </si>
  <si>
    <t>в т.ч. постоянные налоговые обязательства (активы)</t>
  </si>
  <si>
    <t>2421</t>
  </si>
  <si>
    <t>Изменение отложенных налоговых обязательствов</t>
  </si>
  <si>
    <t>2430</t>
  </si>
  <si>
    <t>Изменение отложенных налоговых активов</t>
  </si>
  <si>
    <t>2450</t>
  </si>
  <si>
    <t>Прочее</t>
  </si>
  <si>
    <t>2460</t>
  </si>
  <si>
    <t>Чистая прибыль (убыток)</t>
  </si>
  <si>
    <t>2400</t>
  </si>
  <si>
    <t>Справочно</t>
  </si>
  <si>
    <t>Результат от переоценки внеоборотных активов, не включаемый в чистую прибыль (убыток) периода</t>
  </si>
  <si>
    <t>2510</t>
  </si>
  <si>
    <t>Результат от прочих операций, не включаемый в чистую прибыль (убыток) периода</t>
  </si>
  <si>
    <t>2520</t>
  </si>
  <si>
    <t>Совокупный финансовый результат периода</t>
  </si>
  <si>
    <t>2500</t>
  </si>
  <si>
    <t>Базовая прибыль (убыток) на акцию</t>
  </si>
  <si>
    <t>2900</t>
  </si>
  <si>
    <t>Единица измерения по строке 2900</t>
  </si>
  <si>
    <t>Разводненная прибыль (убыток) на акцию</t>
  </si>
  <si>
    <t>2910</t>
  </si>
  <si>
    <t>Единица измерения по строке 2910</t>
  </si>
  <si>
    <t>Форма 0710002 с. 3</t>
  </si>
  <si>
    <t>Выручка (стр.2110), в том числе:</t>
  </si>
  <si>
    <t>21101</t>
  </si>
  <si>
    <t>21102</t>
  </si>
  <si>
    <t>Себестоимость продаж (стр.2120), в том числе:</t>
  </si>
  <si>
    <t>21201</t>
  </si>
  <si>
    <t>Валовая прибыль (убыток) (стр.2100), в том числе:</t>
  </si>
  <si>
    <t>21001</t>
  </si>
  <si>
    <t>21002</t>
  </si>
  <si>
    <t>Коммерческие расходы (стр.2210), в том числе:</t>
  </si>
  <si>
    <t>22101</t>
  </si>
  <si>
    <t>Управленческие расходы (стр.2220), в том числе:</t>
  </si>
  <si>
    <t>22201</t>
  </si>
  <si>
    <t>Прибыль (убыток) от продаж (стр.2200), в том числе:</t>
  </si>
  <si>
    <t>22001</t>
  </si>
  <si>
    <t>22002</t>
  </si>
  <si>
    <t>Доходы от участия в других организациях (стр.2310), в том числе:</t>
  </si>
  <si>
    <t>23101</t>
  </si>
  <si>
    <t>Проценты к получению (стр.2320), в том числе:</t>
  </si>
  <si>
    <t>23201</t>
  </si>
  <si>
    <t>Проценты к уплате (стр.2330), в том числе:</t>
  </si>
  <si>
    <t>23301</t>
  </si>
  <si>
    <t>Прочие доходы (стр.2340), в том числе:</t>
  </si>
  <si>
    <t>23401</t>
  </si>
  <si>
    <t>23402</t>
  </si>
  <si>
    <t>23403</t>
  </si>
  <si>
    <t>Прочие расходы (стр.2350), в том числе:</t>
  </si>
  <si>
    <t>23501</t>
  </si>
  <si>
    <t>23502</t>
  </si>
  <si>
    <t>23503</t>
  </si>
  <si>
    <t>Прибыль (убыток) до налогообложения (стр.2300), в том числе:</t>
  </si>
  <si>
    <t>23001</t>
  </si>
  <si>
    <t>12.2</t>
  </si>
  <si>
    <t>23002</t>
  </si>
  <si>
    <t>В том числе постоянные налоговые обязательства (активы) (стр.2421), в том числе:</t>
  </si>
  <si>
    <t>24211</t>
  </si>
  <si>
    <t>Изменение отложенных налоговых обязательствов (стр.2430), в том числе:</t>
  </si>
  <si>
    <t>24301</t>
  </si>
  <si>
    <t>Изменение отложенных налоговых активов (стр.2450), в том числе:</t>
  </si>
  <si>
    <t>24501</t>
  </si>
  <si>
    <t>Прочее (стр.2460), в том числе:</t>
  </si>
  <si>
    <t>24601</t>
  </si>
  <si>
    <t>24602</t>
  </si>
  <si>
    <t>16.3</t>
  </si>
  <si>
    <t>24603</t>
  </si>
  <si>
    <t>Результат от переоценки внеоборотных активов, не включаемый в чистую прибыль (убыток) периода (стр.2510), в том числе:</t>
  </si>
  <si>
    <t>25101</t>
  </si>
  <si>
    <t>Результат от прочих операций, не включаемый в чистую прибыль (убыток) периода (стр.2520), в том числе:</t>
  </si>
  <si>
    <t>25201</t>
  </si>
  <si>
    <t>Форма 0710023 с. 1-2</t>
  </si>
  <si>
    <t>Отчет об изменениях капитала</t>
  </si>
  <si>
    <t>1. Движение капитала</t>
  </si>
  <si>
    <t>Уставный капитал</t>
  </si>
  <si>
    <t>Добавочный капитал</t>
  </si>
  <si>
    <t>Нераспределённая прибыль (непокрытый убыток)</t>
  </si>
  <si>
    <t xml:space="preserve">Увеличение капитала - всего, в том числе:                                    </t>
  </si>
  <si>
    <t>чистая прибыль</t>
  </si>
  <si>
    <t>переоценка имущества</t>
  </si>
  <si>
    <t>2.1.3</t>
  </si>
  <si>
    <t>доходы, относящиеся непосредственно на увеличение капитала</t>
  </si>
  <si>
    <t>2.1.4</t>
  </si>
  <si>
    <t xml:space="preserve">дополнительный выпуск акций </t>
  </si>
  <si>
    <t>2.1.5</t>
  </si>
  <si>
    <t>увеличение номинальной стоимости акций</t>
  </si>
  <si>
    <t>2.1.6</t>
  </si>
  <si>
    <t>реорганизация юридического лица</t>
  </si>
  <si>
    <t>Добавить запись</t>
  </si>
  <si>
    <t xml:space="preserve">Уменьшение капитала - всего, в том числе: </t>
  </si>
  <si>
    <t>убыток</t>
  </si>
  <si>
    <t>2.2.2</t>
  </si>
  <si>
    <t>2.2.3</t>
  </si>
  <si>
    <t>расходы, относящиеся непосредственно на уменьшение капитала</t>
  </si>
  <si>
    <t>2.2.4</t>
  </si>
  <si>
    <t>уменьшение номинальной стоимости акций</t>
  </si>
  <si>
    <t>2.2.5</t>
  </si>
  <si>
    <t>уменьшения количества акций</t>
  </si>
  <si>
    <t>2.2.6</t>
  </si>
  <si>
    <t>2.2.7</t>
  </si>
  <si>
    <t>дивиденды</t>
  </si>
  <si>
    <t>Изменение добавочного капитала</t>
  </si>
  <si>
    <t>Изменение резервного капитала</t>
  </si>
  <si>
    <t>3.1.4</t>
  </si>
  <si>
    <t>3.1.5</t>
  </si>
  <si>
    <t>3.1.6</t>
  </si>
  <si>
    <t>3.2.7</t>
  </si>
  <si>
    <t>Форма 0710023 с.3</t>
  </si>
  <si>
    <t>2. Корректировки в связи с изменением учетной политики и исправлением ошибок</t>
  </si>
  <si>
    <t>Наименование статьи капитала</t>
  </si>
  <si>
    <t>за счет чистой прибыли
(убытка)</t>
  </si>
  <si>
    <t>за счет иных факторов</t>
  </si>
  <si>
    <t>Капитал - всего, в том числе:</t>
  </si>
  <si>
    <t>Нераспределенная прибыль (непокрытый
убыток)</t>
  </si>
  <si>
    <t>Форма 0710023 с.4</t>
  </si>
  <si>
    <t>3. Чистые активы</t>
  </si>
  <si>
    <t>Чистые активы</t>
  </si>
  <si>
    <t>Форма 0710004 с. 1-2</t>
  </si>
  <si>
    <t>Денежные потоки от текущих операций</t>
  </si>
  <si>
    <t>Поступления - всего, в том числе:</t>
  </si>
  <si>
    <t>от продажи продукции, товаров, работ и услуг</t>
  </si>
  <si>
    <t>1.1.2</t>
  </si>
  <si>
    <t>арендных платежей, лицензионных платежей, роялти, комиссионных и иных аналогичных платежей</t>
  </si>
  <si>
    <t>1.1.3</t>
  </si>
  <si>
    <t>от перепродажи финансовых вложений</t>
  </si>
  <si>
    <t>1.1.4</t>
  </si>
  <si>
    <t>прочие поступления</t>
  </si>
  <si>
    <t>4119</t>
  </si>
  <si>
    <t>Платежи - всего, в том числе:</t>
  </si>
  <si>
    <t>поставщикам (подрядчикам) за сырье, материалы, работы, услуги</t>
  </si>
  <si>
    <t>1.2.2</t>
  </si>
  <si>
    <t>в связи с оплатой труда работников</t>
  </si>
  <si>
    <t>1.2.3</t>
  </si>
  <si>
    <t>процентов по долговым обязательствам</t>
  </si>
  <si>
    <t>1.2.4</t>
  </si>
  <si>
    <t>налога на прибыль организаций</t>
  </si>
  <si>
    <t>1.2.5</t>
  </si>
  <si>
    <t>прочие платежи</t>
  </si>
  <si>
    <t>4129</t>
  </si>
  <si>
    <t>Сальдо денежных потоков от текущих операций</t>
  </si>
  <si>
    <t>Денежные потоки от инвестиционных операций</t>
  </si>
  <si>
    <t>от продажи внеоборотных активов (кроме финансовых вложений)</t>
  </si>
  <si>
    <t>от продажи акций других организаций (долей участия)</t>
  </si>
  <si>
    <t>от возврата предоставленных займов, от продажи долговых ценных бумаг (прав требования денежных средств к другим лицам)</t>
  </si>
  <si>
    <t>дивидендов, процентов по долговым финансовым вложениям и аналогичных поступлений от долевого участия в других организациях</t>
  </si>
  <si>
    <t>4219</t>
  </si>
  <si>
    <t>в связи с приобретением, созданием, модернизацией, реконструкцией и подготовкой к использованию внеоборотных активов</t>
  </si>
  <si>
    <t>в связи с приобретением акций других организаций (долей участия)</t>
  </si>
  <si>
    <t>в связи с приобретением долговых ценных бумаг (прав требования денежных средств к другим лицам), предоставление займов другим лицам</t>
  </si>
  <si>
    <t>процентов по долговым обязательствам, включаемым в стоимость инвестиционного актива</t>
  </si>
  <si>
    <t>4229</t>
  </si>
  <si>
    <t>Сальдо денежных потоков от инвестиционных операций</t>
  </si>
  <si>
    <t>Денежные потоки от финансовых операций</t>
  </si>
  <si>
    <t>получение кредитов и займов</t>
  </si>
  <si>
    <t>денежных вкладов собственников (участников)</t>
  </si>
  <si>
    <t>от выпуска акций, увеличения долей участия</t>
  </si>
  <si>
    <t>от выпуска облигаций, векселей и других долговых ценных бумаг и др.</t>
  </si>
  <si>
    <t>4319</t>
  </si>
  <si>
    <t>собственникам (участникам) в связи с выкупом у них акций (долей участия) организации или их выходом из состава участников</t>
  </si>
  <si>
    <t>4321</t>
  </si>
  <si>
    <t>на уплату дивидендов и иных платежей по распределению прибыли в пользу собственников (участников)</t>
  </si>
  <si>
    <t>4322</t>
  </si>
  <si>
    <t>в связи с погашением (выкупом) векселей и других долговых ценных бумаг, возврат кредитов и займов</t>
  </si>
  <si>
    <t>4323</t>
  </si>
  <si>
    <t>4329</t>
  </si>
  <si>
    <t>Сальдо денежных потоков от финансовых операций</t>
  </si>
  <si>
    <t>4300</t>
  </si>
  <si>
    <t>Сальдо денежных потоков за отчетный период</t>
  </si>
  <si>
    <t>4400</t>
  </si>
  <si>
    <t>Остаток денежных средств и денежных эквивалентов на начало отчетного периода</t>
  </si>
  <si>
    <t>4450</t>
  </si>
  <si>
    <t>Остаток денежных средств и денежных эквивалентов на конец отчетного периода</t>
  </si>
  <si>
    <t>4500</t>
  </si>
  <si>
    <t>Величина влияния изменений курса иностранной валюты по отношению к рублю</t>
  </si>
  <si>
    <t>4490</t>
  </si>
  <si>
    <t>Месяц
(MONTH)</t>
  </si>
  <si>
    <t>Да/нет
(BOOL)</t>
  </si>
  <si>
    <t>Единица измерения
(UNIT)</t>
  </si>
  <si>
    <t>январь</t>
  </si>
  <si>
    <t>да</t>
  </si>
  <si>
    <t>руб.</t>
  </si>
  <si>
    <t>февраль</t>
  </si>
  <si>
    <t>нет</t>
  </si>
  <si>
    <t>тыс.руб.</t>
  </si>
  <si>
    <t>март</t>
  </si>
  <si>
    <t>млн.руб.</t>
  </si>
  <si>
    <t>апрель</t>
  </si>
  <si>
    <t>май</t>
  </si>
  <si>
    <t>июнь</t>
  </si>
  <si>
    <t>июль</t>
  </si>
  <si>
    <t>август</t>
  </si>
  <si>
    <t>сентябрь</t>
  </si>
  <si>
    <t>октябрь</t>
  </si>
  <si>
    <t>ноябрь</t>
  </si>
  <si>
    <t>декабрь</t>
  </si>
  <si>
    <t>Расчетные листы</t>
  </si>
  <si>
    <t>Скрытые листы</t>
  </si>
  <si>
    <t>Инструкция</t>
  </si>
  <si>
    <t>Columns</t>
  </si>
  <si>
    <t>Титульный</t>
  </si>
  <si>
    <t>Rows</t>
  </si>
  <si>
    <t>Параметры</t>
  </si>
  <si>
    <t>Reference</t>
  </si>
  <si>
    <t>Форма 1. Актив</t>
  </si>
  <si>
    <t>RegistryMunicipal</t>
  </si>
  <si>
    <t>Форма 1. Пассив</t>
  </si>
  <si>
    <t>SheetList</t>
  </si>
  <si>
    <t>Форма1. Расшифровка показателей</t>
  </si>
  <si>
    <t>Форма 2. Доходы-расходы</t>
  </si>
  <si>
    <t>Форма2. Расшифровка показателей</t>
  </si>
  <si>
    <t>Форма 3. Движение капитала</t>
  </si>
  <si>
    <t>Форма 3. Корректировки</t>
  </si>
  <si>
    <t>Форма 3. Чистые активы</t>
  </si>
  <si>
    <t>Форма 4. Отчет о ДДС</t>
  </si>
  <si>
    <t>Форма4. Расшифровка показателей</t>
  </si>
  <si>
    <t>Форма 5. НА и НИОКР</t>
  </si>
  <si>
    <t>Форма 5. Основные средства</t>
  </si>
  <si>
    <t>Форма 5. Фин.вложения и запасы</t>
  </si>
  <si>
    <t>Форма 5. ДиКЗ и запасы</t>
  </si>
  <si>
    <t>Форма 5. Обязательства</t>
  </si>
  <si>
    <t>Форма 5. Гос.помощь</t>
  </si>
  <si>
    <t>Форма 6. Отчет о ЦИС</t>
  </si>
  <si>
    <t>Ошибки и предупреждения</t>
  </si>
  <si>
    <t>MO1</t>
  </si>
  <si>
    <t>МО1_ОКТМО</t>
  </si>
  <si>
    <t>ИМЯ ДИАПАЗОНА</t>
  </si>
  <si>
    <t>MO2</t>
  </si>
  <si>
    <t>МО2_ОКТМО</t>
  </si>
  <si>
    <t>Абзелиловский муниципальный район</t>
  </si>
  <si>
    <t>80601000</t>
  </si>
  <si>
    <t>MO_LIST_2</t>
  </si>
  <si>
    <t>Альшеевский муниципальный район</t>
  </si>
  <si>
    <t>80602000</t>
  </si>
  <si>
    <t>MO_LIST_3</t>
  </si>
  <si>
    <t>Альмухаметовский сельский совет</t>
  </si>
  <si>
    <t>80601404</t>
  </si>
  <si>
    <t>Архангельский муниципальный район</t>
  </si>
  <si>
    <t>80603000</t>
  </si>
  <si>
    <t>MO_LIST_4</t>
  </si>
  <si>
    <t>Амангильдинский сельский совет</t>
  </si>
  <si>
    <t>80601407</t>
  </si>
  <si>
    <t>Аскинский муниципальный район</t>
  </si>
  <si>
    <t>80604000</t>
  </si>
  <si>
    <t>MO_LIST_5</t>
  </si>
  <si>
    <t>Аскаровский сельский совет</t>
  </si>
  <si>
    <t>80601410</t>
  </si>
  <si>
    <t>Аургазинский муниципальный район</t>
  </si>
  <si>
    <t>80605000</t>
  </si>
  <si>
    <t>MO_LIST_6</t>
  </si>
  <si>
    <t>Баимовский сельский совет</t>
  </si>
  <si>
    <t>80601413</t>
  </si>
  <si>
    <t>Баймакский муниципальный район</t>
  </si>
  <si>
    <t>80606000</t>
  </si>
  <si>
    <t>MO_LIST_7</t>
  </si>
  <si>
    <t>Бурангуловский сельский совет</t>
  </si>
  <si>
    <t>80601416</t>
  </si>
  <si>
    <t>Бакалинский муниципальный район</t>
  </si>
  <si>
    <t>80607000</t>
  </si>
  <si>
    <t>MO_LIST_8</t>
  </si>
  <si>
    <t>Гусевский сельский совет</t>
  </si>
  <si>
    <t>80601419</t>
  </si>
  <si>
    <t>Балтачевский муниципальный район</t>
  </si>
  <si>
    <t>80608000</t>
  </si>
  <si>
    <t>MO_LIST_9</t>
  </si>
  <si>
    <t>Давлетовский сельский совет</t>
  </si>
  <si>
    <t>80601422</t>
  </si>
  <si>
    <t>Белебеевский муниципальный район</t>
  </si>
  <si>
    <t>80609000</t>
  </si>
  <si>
    <t>MO_LIST_10</t>
  </si>
  <si>
    <t>Кирдасовский сельский совет</t>
  </si>
  <si>
    <t>80601425</t>
  </si>
  <si>
    <t>Белокатайский муниципальный район</t>
  </si>
  <si>
    <t>80610000</t>
  </si>
  <si>
    <t>MR_LIST_11</t>
  </si>
  <si>
    <t>Краснобашкирский сельский совет</t>
  </si>
  <si>
    <t>80601428</t>
  </si>
  <si>
    <t>Белорецкий муниципальный район</t>
  </si>
  <si>
    <t>80611000</t>
  </si>
  <si>
    <t>MO_LIST_12</t>
  </si>
  <si>
    <t>Равиловский сельский совет</t>
  </si>
  <si>
    <t>80601431</t>
  </si>
  <si>
    <t>Бижбулякский муниципальный район</t>
  </si>
  <si>
    <t>80612000</t>
  </si>
  <si>
    <t>MO_LIST_13</t>
  </si>
  <si>
    <t>Ташбулатовский сельский совет</t>
  </si>
  <si>
    <t>80601434</t>
  </si>
  <si>
    <t>Бирский муниципальный район</t>
  </si>
  <si>
    <t>80613000</t>
  </si>
  <si>
    <t>MO_LIST_14</t>
  </si>
  <si>
    <t>Таштимеровский сельский совет</t>
  </si>
  <si>
    <t>80601437</t>
  </si>
  <si>
    <t>Благоварский муниципальный район</t>
  </si>
  <si>
    <t>80614000</t>
  </si>
  <si>
    <t>MO_LIST_15</t>
  </si>
  <si>
    <t>Халиловский сельский совет</t>
  </si>
  <si>
    <t>80601440</t>
  </si>
  <si>
    <t>Благовещенский муниципальный район</t>
  </si>
  <si>
    <t>80615000</t>
  </si>
  <si>
    <t>MO_LIST_16</t>
  </si>
  <si>
    <t>Хамитовский сельский совет</t>
  </si>
  <si>
    <t>80601443</t>
  </si>
  <si>
    <t>Буздякский муниципальный район</t>
  </si>
  <si>
    <t>80617000</t>
  </si>
  <si>
    <t>MO_LIST_17</t>
  </si>
  <si>
    <t>Янгильский сельский совет</t>
  </si>
  <si>
    <t>80601446</t>
  </si>
  <si>
    <t>Бураевский муниципальный район</t>
  </si>
  <si>
    <t>80618000</t>
  </si>
  <si>
    <t>MO_LIST_18</t>
  </si>
  <si>
    <t>Абдрашитовский сельский совет</t>
  </si>
  <si>
    <t>80602404</t>
  </si>
  <si>
    <t>Бурзянский муниципальный район</t>
  </si>
  <si>
    <t>80619000</t>
  </si>
  <si>
    <t>MO_LIST_19</t>
  </si>
  <si>
    <t>Аксеновский сельский совет</t>
  </si>
  <si>
    <t>80602406</t>
  </si>
  <si>
    <t>Гафурийский муниципальный район</t>
  </si>
  <si>
    <t>80621000</t>
  </si>
  <si>
    <t>MO_LIST_20</t>
  </si>
  <si>
    <t>Город Агидель</t>
  </si>
  <si>
    <t>80703000</t>
  </si>
  <si>
    <t>MO_LIST_21</t>
  </si>
  <si>
    <t>Воздвиженский сельский совет</t>
  </si>
  <si>
    <t>80602413</t>
  </si>
  <si>
    <t>Город Кумертау</t>
  </si>
  <si>
    <t>80723000</t>
  </si>
  <si>
    <t>MO_LIST_22</t>
  </si>
  <si>
    <t>Гайниямакский сельский совет</t>
  </si>
  <si>
    <t>80602416</t>
  </si>
  <si>
    <t>Город Нефтекамск</t>
  </si>
  <si>
    <t>80727000</t>
  </si>
  <si>
    <t>MO_LIST_23</t>
  </si>
  <si>
    <t>Зеленоклиновский сельский совет</t>
  </si>
  <si>
    <t>80602418</t>
  </si>
  <si>
    <t>Город Октябрьский</t>
  </si>
  <si>
    <t>80735000</t>
  </si>
  <si>
    <t>MO_LIST_24</t>
  </si>
  <si>
    <t>Ибраевский сельский совет</t>
  </si>
  <si>
    <t>80602419</t>
  </si>
  <si>
    <t>Город Салават</t>
  </si>
  <si>
    <t>80739000</t>
  </si>
  <si>
    <t>MO_LIST_25</t>
  </si>
  <si>
    <t>Казанский сельский совет</t>
  </si>
  <si>
    <t>80602422</t>
  </si>
  <si>
    <t>Город Сибай</t>
  </si>
  <si>
    <t>80743000</t>
  </si>
  <si>
    <t>MO_LIST_26</t>
  </si>
  <si>
    <t>Кармышевский сельский совет</t>
  </si>
  <si>
    <t>80602428</t>
  </si>
  <si>
    <t>Город Стерлитамак</t>
  </si>
  <si>
    <t>80745000</t>
  </si>
  <si>
    <t>MO_LIST_27</t>
  </si>
  <si>
    <t>Кипчак-Аскаровский сельский совет</t>
  </si>
  <si>
    <t>80602431</t>
  </si>
  <si>
    <t>Город Уфа</t>
  </si>
  <si>
    <t>80701000</t>
  </si>
  <si>
    <t>MO_LIST_28</t>
  </si>
  <si>
    <t>Кызыльский сельский совет</t>
  </si>
  <si>
    <t>80602437</t>
  </si>
  <si>
    <t>Давлекановский муниципальный район</t>
  </si>
  <si>
    <t>80622000</t>
  </si>
  <si>
    <t>MO_LIST_29</t>
  </si>
  <si>
    <t>Мендяновский сельский совет</t>
  </si>
  <si>
    <t>80602440</t>
  </si>
  <si>
    <t>Дуванский муниципальный район</t>
  </si>
  <si>
    <t>80623000</t>
  </si>
  <si>
    <t>MO_LIST_30</t>
  </si>
  <si>
    <t>Нигматуллинский сельский совет</t>
  </si>
  <si>
    <t>80602443</t>
  </si>
  <si>
    <t>Дюртюлинский муниципальный район</t>
  </si>
  <si>
    <t>80624000</t>
  </si>
  <si>
    <t>MO_LIST_31</t>
  </si>
  <si>
    <t>Нижнеаврюзовский сельский совет</t>
  </si>
  <si>
    <t>80602446</t>
  </si>
  <si>
    <t>Ермекеевский муниципальный район</t>
  </si>
  <si>
    <t xml:space="preserve">80625000
</t>
  </si>
  <si>
    <t>MO_LIST_32</t>
  </si>
  <si>
    <t>Никифаровский сельский совет</t>
  </si>
  <si>
    <t>80602449</t>
  </si>
  <si>
    <t>ЗАТО город Межгорье</t>
  </si>
  <si>
    <t>80707000</t>
  </si>
  <si>
    <t>MO_LIST_33</t>
  </si>
  <si>
    <t>Раевский сельский совет</t>
  </si>
  <si>
    <t>80602451</t>
  </si>
  <si>
    <t>Зианчуринский муниципальный район</t>
  </si>
  <si>
    <t>80626000</t>
  </si>
  <si>
    <t>MO_LIST_34</t>
  </si>
  <si>
    <t>Слаковский сельский совет</t>
  </si>
  <si>
    <t>80602455</t>
  </si>
  <si>
    <t>Зилаирский муниципальный район</t>
  </si>
  <si>
    <t>80627000</t>
  </si>
  <si>
    <t>MO_LIST_35</t>
  </si>
  <si>
    <t>Ташлинский сельский совет</t>
  </si>
  <si>
    <t>80602458</t>
  </si>
  <si>
    <t>Иглинский муниципальный район</t>
  </si>
  <si>
    <t>80628000</t>
  </si>
  <si>
    <t>MO_LIST_36</t>
  </si>
  <si>
    <t>Трунтаишевский сельский совет</t>
  </si>
  <si>
    <t>80602461</t>
  </si>
  <si>
    <t>Илишевский муниципальный район</t>
  </si>
  <si>
    <t>80630000</t>
  </si>
  <si>
    <t>MO_LIST_37</t>
  </si>
  <si>
    <t>Чебенлинский сельский совет</t>
  </si>
  <si>
    <t>80602464</t>
  </si>
  <si>
    <t>Ишимбайский муниципальный район</t>
  </si>
  <si>
    <t>80631000</t>
  </si>
  <si>
    <t>MO_LIST_38</t>
  </si>
  <si>
    <t>Шафрановский сельский совет</t>
  </si>
  <si>
    <t>80602470</t>
  </si>
  <si>
    <t>Калтасинский муниципальный район</t>
  </si>
  <si>
    <t>80633000</t>
  </si>
  <si>
    <t>MO_LIST_39</t>
  </si>
  <si>
    <t>Абзановский сельский совет</t>
  </si>
  <si>
    <t>80603404</t>
  </si>
  <si>
    <t>Караидельский муниципальный район</t>
  </si>
  <si>
    <t>80634000</t>
  </si>
  <si>
    <t>MO_LIST_40</t>
  </si>
  <si>
    <t>Арх-Латышский сельский совет</t>
  </si>
  <si>
    <t>80603413</t>
  </si>
  <si>
    <t>Кармаскалинский муниципальный район</t>
  </si>
  <si>
    <t>80635000</t>
  </si>
  <si>
    <t>MO_LIST_41</t>
  </si>
  <si>
    <t>Кигинский муниципальный район</t>
  </si>
  <si>
    <t>80636000</t>
  </si>
  <si>
    <t>MO_LIST_42</t>
  </si>
  <si>
    <t>Архангельский сельский совет</t>
  </si>
  <si>
    <t>80603410</t>
  </si>
  <si>
    <t>Краснокамский муниципальный район</t>
  </si>
  <si>
    <t>80637000</t>
  </si>
  <si>
    <t>MO_LIST_43</t>
  </si>
  <si>
    <t>Бакалдинский сельский совет</t>
  </si>
  <si>
    <t>80603416</t>
  </si>
  <si>
    <t>Кугарчинский муниципальный район</t>
  </si>
  <si>
    <t>80638000</t>
  </si>
  <si>
    <t>MO_LIST_44</t>
  </si>
  <si>
    <t>Инзерский сельский совет</t>
  </si>
  <si>
    <t>80603419</t>
  </si>
  <si>
    <t>Кушнаренковский муниципальный район</t>
  </si>
  <si>
    <t>80640000</t>
  </si>
  <si>
    <t>MO_LIST_45</t>
  </si>
  <si>
    <t>Ирныкшинский сельский совет</t>
  </si>
  <si>
    <t>80603422</t>
  </si>
  <si>
    <t>Куюргазинский муниципальный район</t>
  </si>
  <si>
    <t>80639000</t>
  </si>
  <si>
    <t>MO_LIST_46</t>
  </si>
  <si>
    <t>Краснозилимский сельский совет</t>
  </si>
  <si>
    <t>80603425</t>
  </si>
  <si>
    <t>Мелеузовский муниципальный район</t>
  </si>
  <si>
    <t>80641000</t>
  </si>
  <si>
    <t>MO_LIST_47</t>
  </si>
  <si>
    <t>Краснокуртовский сельский совет</t>
  </si>
  <si>
    <t>80603428</t>
  </si>
  <si>
    <t>Мечетлинский муниципальный район</t>
  </si>
  <si>
    <t>80642000</t>
  </si>
  <si>
    <t>MO_LIST_48</t>
  </si>
  <si>
    <t>Липовский сельский совет</t>
  </si>
  <si>
    <t>80603434</t>
  </si>
  <si>
    <t>Мишкинский муниципальный район</t>
  </si>
  <si>
    <t>80643000</t>
  </si>
  <si>
    <t>MO_LIST_49</t>
  </si>
  <si>
    <t>Орловский сельский совет</t>
  </si>
  <si>
    <t>80603440</t>
  </si>
  <si>
    <t>Миякинский муниципальный район</t>
  </si>
  <si>
    <t>80644000</t>
  </si>
  <si>
    <t>MO_LIST_50</t>
  </si>
  <si>
    <t>Тавакачевский сельский совет</t>
  </si>
  <si>
    <t>80603446</t>
  </si>
  <si>
    <t>Нуримановский муниципальный район</t>
  </si>
  <si>
    <t>80645000</t>
  </si>
  <si>
    <t>MO_LIST_51</t>
  </si>
  <si>
    <t>Узунларовский сельский совет</t>
  </si>
  <si>
    <t>80603450</t>
  </si>
  <si>
    <t>Салаватский муниципальный район</t>
  </si>
  <si>
    <t>80647000</t>
  </si>
  <si>
    <t>MO_LIST_52</t>
  </si>
  <si>
    <t>Арбашевский сельский совет</t>
  </si>
  <si>
    <t>80604402</t>
  </si>
  <si>
    <t>Стерлибашевский муниципальный район</t>
  </si>
  <si>
    <t>80648000</t>
  </si>
  <si>
    <t>MO_LIST_53</t>
  </si>
  <si>
    <t>Стерлитамакский муниципальный район</t>
  </si>
  <si>
    <t>80649000</t>
  </si>
  <si>
    <t>MO_LIST_54</t>
  </si>
  <si>
    <t>Аскинский сельский совет</t>
  </si>
  <si>
    <t>80604404</t>
  </si>
  <si>
    <t>Татышлинский муниципальный район</t>
  </si>
  <si>
    <t>80650000</t>
  </si>
  <si>
    <t>MO_LIST_55</t>
  </si>
  <si>
    <t>Евбулякский сельский совет</t>
  </si>
  <si>
    <t>80604413</t>
  </si>
  <si>
    <t>Туймазинский муниципальный район</t>
  </si>
  <si>
    <t>80651000</t>
  </si>
  <si>
    <t>MO_LIST_56</t>
  </si>
  <si>
    <t>Казанчинский сельский совет</t>
  </si>
  <si>
    <t>80604416</t>
  </si>
  <si>
    <t>Уфимский муниципальный район</t>
  </si>
  <si>
    <t>80652000</t>
  </si>
  <si>
    <t>MO_LIST_57</t>
  </si>
  <si>
    <t>Карткисяковский сельский совет</t>
  </si>
  <si>
    <t>80604418</t>
  </si>
  <si>
    <t>Учалинский муниципальный район</t>
  </si>
  <si>
    <t>80653000</t>
  </si>
  <si>
    <t>MO_LIST_58</t>
  </si>
  <si>
    <t>Кашкинский сельский совет</t>
  </si>
  <si>
    <t>80604419</t>
  </si>
  <si>
    <t>Федоровский муниципальный район</t>
  </si>
  <si>
    <t>80654000</t>
  </si>
  <si>
    <t>MO_LIST_59</t>
  </si>
  <si>
    <t>Ключевский сельский совет</t>
  </si>
  <si>
    <t>80604425</t>
  </si>
  <si>
    <t>Хайбуллинский муниципальный район</t>
  </si>
  <si>
    <t>80655000</t>
  </si>
  <si>
    <t>MO_LIST_60</t>
  </si>
  <si>
    <t>Кубиязовский сельский совет</t>
  </si>
  <si>
    <t>80604428</t>
  </si>
  <si>
    <t>Чекмагушевский муниципальный район</t>
  </si>
  <si>
    <t>80656000</t>
  </si>
  <si>
    <t>MO_LIST_61</t>
  </si>
  <si>
    <t>Кунгаковский сельский совет</t>
  </si>
  <si>
    <t>80604431</t>
  </si>
  <si>
    <t>Чишминский муниципальный район</t>
  </si>
  <si>
    <t>80657000</t>
  </si>
  <si>
    <t>MO_LIST_62</t>
  </si>
  <si>
    <t>Кшлау-Елгинский сельский совет</t>
  </si>
  <si>
    <t>80604437</t>
  </si>
  <si>
    <t>Шаранский муниципальный район</t>
  </si>
  <si>
    <t>80658000</t>
  </si>
  <si>
    <t>MO_LIST_63</t>
  </si>
  <si>
    <t>Мутабашевский сельский совет</t>
  </si>
  <si>
    <t>80604440</t>
  </si>
  <si>
    <t>Янаульский муниципальный район</t>
  </si>
  <si>
    <t>80659000</t>
  </si>
  <si>
    <t>MO_LIST_64</t>
  </si>
  <si>
    <t>Петропавловский сельский совет</t>
  </si>
  <si>
    <t>80604442</t>
  </si>
  <si>
    <t>Султанбековский сельский совет</t>
  </si>
  <si>
    <t>80604443</t>
  </si>
  <si>
    <t>Урмиязовский сельский совет</t>
  </si>
  <si>
    <t>80604446</t>
  </si>
  <si>
    <t>Усть-Табасский сельский совет</t>
  </si>
  <si>
    <t>80604450</t>
  </si>
  <si>
    <t>Балыклыкульский сельский совет</t>
  </si>
  <si>
    <t>80605402</t>
  </si>
  <si>
    <t>Батыровский сельский совет</t>
  </si>
  <si>
    <t>80605404</t>
  </si>
  <si>
    <t>Бишкаинский сельский совет</t>
  </si>
  <si>
    <t>80605407</t>
  </si>
  <si>
    <t>80605410</t>
  </si>
  <si>
    <t>Исмагиловский сельский совет</t>
  </si>
  <si>
    <t>80605413</t>
  </si>
  <si>
    <t>Ишлинский сельский совет</t>
  </si>
  <si>
    <t>80605416</t>
  </si>
  <si>
    <t>Кебячевский сельский совет</t>
  </si>
  <si>
    <t>80605419</t>
  </si>
  <si>
    <t>Меселинский сельский совет</t>
  </si>
  <si>
    <t>80605422</t>
  </si>
  <si>
    <t>Михайловский сельский совет</t>
  </si>
  <si>
    <t>80605425</t>
  </si>
  <si>
    <t>Нагадакский сельский совет</t>
  </si>
  <si>
    <t>80605428</t>
  </si>
  <si>
    <t>Новокальчировский сельский совет</t>
  </si>
  <si>
    <t>80605431</t>
  </si>
  <si>
    <t>Семенкинский сельский совет</t>
  </si>
  <si>
    <t>80605434</t>
  </si>
  <si>
    <t>Степановский сельский совет</t>
  </si>
  <si>
    <t>80605437</t>
  </si>
  <si>
    <t>Султанмуратовский сельский совет</t>
  </si>
  <si>
    <t>80605440</t>
  </si>
  <si>
    <t>Таштамакский сельский совет</t>
  </si>
  <si>
    <t>80605443</t>
  </si>
  <si>
    <t>Толбазинский сельский совет</t>
  </si>
  <si>
    <t>80605446</t>
  </si>
  <si>
    <t>Тряпинский сельский совет</t>
  </si>
  <si>
    <t>80605449</t>
  </si>
  <si>
    <t>Тукаевский сельский совет</t>
  </si>
  <si>
    <t>80605452</t>
  </si>
  <si>
    <t>Турумбетовский сельский совет</t>
  </si>
  <si>
    <t>80605458</t>
  </si>
  <si>
    <t>Уршакский сельский совет</t>
  </si>
  <si>
    <t>80605461</t>
  </si>
  <si>
    <t>Чуваш-Карамалинский сельский совет</t>
  </si>
  <si>
    <t>80605472</t>
  </si>
  <si>
    <t>1-й Иткуловский сельский совет</t>
  </si>
  <si>
    <t>80606416</t>
  </si>
  <si>
    <t>Абдулкаримовский сельский совет</t>
  </si>
  <si>
    <t>80606404</t>
  </si>
  <si>
    <t>Акмурунский сельский совет</t>
  </si>
  <si>
    <t>80606407</t>
  </si>
  <si>
    <t>Бекешевский сельский совет</t>
  </si>
  <si>
    <t>80606409</t>
  </si>
  <si>
    <t>Биляловский сельский совет</t>
  </si>
  <si>
    <t>80606410</t>
  </si>
  <si>
    <t>Город Баймак</t>
  </si>
  <si>
    <t>80606101</t>
  </si>
  <si>
    <t>Зилаирский сельский совет</t>
  </si>
  <si>
    <t>80606413</t>
  </si>
  <si>
    <t>Ишбердинский сельский совет</t>
  </si>
  <si>
    <t>80606428</t>
  </si>
  <si>
    <t>Ишмурзинский сельский совет</t>
  </si>
  <si>
    <t>80606422</t>
  </si>
  <si>
    <t>Ишмухаметовский сельский совет</t>
  </si>
  <si>
    <t>80606425</t>
  </si>
  <si>
    <t>Кульчуровский сельский совет</t>
  </si>
  <si>
    <t>80606437</t>
  </si>
  <si>
    <t>Кусеевский сельский совет</t>
  </si>
  <si>
    <t>80606431</t>
  </si>
  <si>
    <t>Мерясовский сельский совет</t>
  </si>
  <si>
    <t>80606438</t>
  </si>
  <si>
    <t>Мукасовский сельский совет</t>
  </si>
  <si>
    <t>80606434</t>
  </si>
  <si>
    <t>Нигаматовский сельский совет</t>
  </si>
  <si>
    <t>80606440</t>
  </si>
  <si>
    <t>Семеновский сельский совет</t>
  </si>
  <si>
    <t>80606442</t>
  </si>
  <si>
    <t>Сибайский сельский совет</t>
  </si>
  <si>
    <t>80606443</t>
  </si>
  <si>
    <t>Тавлыкаевский сельский совет</t>
  </si>
  <si>
    <t>80606446</t>
  </si>
  <si>
    <t>Татлыбаевский сельский совет</t>
  </si>
  <si>
    <t>80606449</t>
  </si>
  <si>
    <t>Темясовский сельский совет</t>
  </si>
  <si>
    <t>80606452</t>
  </si>
  <si>
    <t>Тубинский сельский совет</t>
  </si>
  <si>
    <t>80606453</t>
  </si>
  <si>
    <t>Юмашевский сельский совет</t>
  </si>
  <si>
    <t>80606455</t>
  </si>
  <si>
    <t>Яратовский сельский совет</t>
  </si>
  <si>
    <t>80606459</t>
  </si>
  <si>
    <t>Ахмановский сельский совет</t>
  </si>
  <si>
    <t>80607404</t>
  </si>
  <si>
    <t>Бакалинский сельский совет</t>
  </si>
  <si>
    <t>80607407</t>
  </si>
  <si>
    <t>Бузюровский сельский совет</t>
  </si>
  <si>
    <t>80607413</t>
  </si>
  <si>
    <t>Дияшевский сельский совет</t>
  </si>
  <si>
    <t>80607419</t>
  </si>
  <si>
    <t>Камышлытамакский сельский совет</t>
  </si>
  <si>
    <t>80607425</t>
  </si>
  <si>
    <t>Килеевский сельский совет</t>
  </si>
  <si>
    <t>80607428</t>
  </si>
  <si>
    <t>Куштиряковский сельский совет</t>
  </si>
  <si>
    <t>80607431</t>
  </si>
  <si>
    <t>80607410</t>
  </si>
  <si>
    <t>Мустафинский сельский совет</t>
  </si>
  <si>
    <t>80607434</t>
  </si>
  <si>
    <t>Новокатаевский сельский совет</t>
  </si>
  <si>
    <t>80607440</t>
  </si>
  <si>
    <t>Новоурсаевский сельский совет</t>
  </si>
  <si>
    <t>80607446</t>
  </si>
  <si>
    <t>Старокостеевский сельский совет</t>
  </si>
  <si>
    <t>80607451</t>
  </si>
  <si>
    <t>Старокуручевский сельский совет</t>
  </si>
  <si>
    <t>80607449</t>
  </si>
  <si>
    <t>Староматинский сельский совет</t>
  </si>
  <si>
    <t>80607455</t>
  </si>
  <si>
    <t>Старошарашлинский сельский совет</t>
  </si>
  <si>
    <t>80607458</t>
  </si>
  <si>
    <t>Тактагуловский сельский совет</t>
  </si>
  <si>
    <t>80607461</t>
  </si>
  <si>
    <t>Урманаевский сельский совет</t>
  </si>
  <si>
    <t>80607464</t>
  </si>
  <si>
    <t>Богдановский сельский совет</t>
  </si>
  <si>
    <t>80608404</t>
  </si>
  <si>
    <t>Верхнеянактаевский сельский совет</t>
  </si>
  <si>
    <t>80608407</t>
  </si>
  <si>
    <t>Кундашлинский сельский совет</t>
  </si>
  <si>
    <t>80608413</t>
  </si>
  <si>
    <t>Кунтугушевский сельский совет</t>
  </si>
  <si>
    <t>80608416</t>
  </si>
  <si>
    <t>Нижнекарышевский сельский совет</t>
  </si>
  <si>
    <t>80608419</t>
  </si>
  <si>
    <t>Нижнесикиязовский сельский совет</t>
  </si>
  <si>
    <t>80608422</t>
  </si>
  <si>
    <t>Норкинский сельский совет</t>
  </si>
  <si>
    <t>80608425</t>
  </si>
  <si>
    <t>Сейтяковский сельский совет</t>
  </si>
  <si>
    <t>80608428</t>
  </si>
  <si>
    <t>Старобалтачевский сельский совет</t>
  </si>
  <si>
    <t>80608431</t>
  </si>
  <si>
    <t>Староянбаевский сельский совет</t>
  </si>
  <si>
    <t>80608434</t>
  </si>
  <si>
    <t>Тошкуровский сельский совет</t>
  </si>
  <si>
    <t>80608437</t>
  </si>
  <si>
    <t>Тучубаевский сельский совет</t>
  </si>
  <si>
    <t>80608440</t>
  </si>
  <si>
    <t>Шавьядинский сельский совет</t>
  </si>
  <si>
    <t>80608441</t>
  </si>
  <si>
    <t>Штандинский сельский совет</t>
  </si>
  <si>
    <t>80608443</t>
  </si>
  <si>
    <t>Ялангачевский сельский совет</t>
  </si>
  <si>
    <t>80608448</t>
  </si>
  <si>
    <t>Аксаковский сельский совет</t>
  </si>
  <si>
    <t>80609401</t>
  </si>
  <si>
    <t>Анновский сельский совет</t>
  </si>
  <si>
    <t>80609413</t>
  </si>
  <si>
    <t>Баженовский сельский совет</t>
  </si>
  <si>
    <t>80609402</t>
  </si>
  <si>
    <t>Город Белебей</t>
  </si>
  <si>
    <t>80609101</t>
  </si>
  <si>
    <t>Донской сельский совет</t>
  </si>
  <si>
    <t>80609404</t>
  </si>
  <si>
    <t>Ермолкинский сельский совет</t>
  </si>
  <si>
    <t>80609407</t>
  </si>
  <si>
    <t>Знаменский сельский совет</t>
  </si>
  <si>
    <t>80609410</t>
  </si>
  <si>
    <t>Максим-Горьковский сельский совет</t>
  </si>
  <si>
    <t>80609416</t>
  </si>
  <si>
    <t>Малиновский сельский совет</t>
  </si>
  <si>
    <t>80609419</t>
  </si>
  <si>
    <t>Метевбашевский сельский совет</t>
  </si>
  <si>
    <t>80609425</t>
  </si>
  <si>
    <t>Приютовский поссовет</t>
  </si>
  <si>
    <t>80609165</t>
  </si>
  <si>
    <t>Рассветовский сельский совет</t>
  </si>
  <si>
    <t>80609428</t>
  </si>
  <si>
    <t>80609431</t>
  </si>
  <si>
    <t>Слакбашевский сельский совет</t>
  </si>
  <si>
    <t>80609434</t>
  </si>
  <si>
    <t>Тузлукушевский сельский совет</t>
  </si>
  <si>
    <t>80609437</t>
  </si>
  <si>
    <t>Усень-Ивановский сельский совет</t>
  </si>
  <si>
    <t>80609440</t>
  </si>
  <si>
    <t>Шаровский сельский совет</t>
  </si>
  <si>
    <t>80609443</t>
  </si>
  <si>
    <t>Атаршинский сельский совет</t>
  </si>
  <si>
    <t>80610402</t>
  </si>
  <si>
    <t>Белянковский сельский совет</t>
  </si>
  <si>
    <t>80610404</t>
  </si>
  <si>
    <t>Емашинский сельский совет</t>
  </si>
  <si>
    <t>80610407</t>
  </si>
  <si>
    <t>Карлыхановский сельский совет</t>
  </si>
  <si>
    <t>80610413</t>
  </si>
  <si>
    <t>Майгазинский сельский совет</t>
  </si>
  <si>
    <t>80610416</t>
  </si>
  <si>
    <t>Нижнеискушинский сельский совет</t>
  </si>
  <si>
    <t>80610419</t>
  </si>
  <si>
    <t>Новобелокатайский сельский совет</t>
  </si>
  <si>
    <t>80610422</t>
  </si>
  <si>
    <t>Ногушинский сельский совет</t>
  </si>
  <si>
    <t>80610425</t>
  </si>
  <si>
    <t>Старобелокатайский сельский совет</t>
  </si>
  <si>
    <t>80610428</t>
  </si>
  <si>
    <t>Тардавский сельский совет</t>
  </si>
  <si>
    <t>80610431</t>
  </si>
  <si>
    <t>Ургалинский сельский совет</t>
  </si>
  <si>
    <t>80610434</t>
  </si>
  <si>
    <t>Утяшевский сельский совет</t>
  </si>
  <si>
    <t>80610437</t>
  </si>
  <si>
    <t>Яныбаевский сельский совет</t>
  </si>
  <si>
    <t>80610440</t>
  </si>
  <si>
    <t>Абзаковский сельский совет</t>
  </si>
  <si>
    <t>80611404</t>
  </si>
  <si>
    <t>Азикеевский сельский совет</t>
  </si>
  <si>
    <t>80611407</t>
  </si>
  <si>
    <t>Ассинский сельский совет</t>
  </si>
  <si>
    <t>80611410</t>
  </si>
  <si>
    <t>Верхнеавзянский сельский совет</t>
  </si>
  <si>
    <t>80611415</t>
  </si>
  <si>
    <t>Город Белорецк</t>
  </si>
  <si>
    <t>80611101</t>
  </si>
  <si>
    <t>Железнодорожный сельский совет</t>
  </si>
  <si>
    <t>80611418</t>
  </si>
  <si>
    <t>Зигазинский сельский совет</t>
  </si>
  <si>
    <t>80611416</t>
  </si>
  <si>
    <t>Зуяковский сельский совет</t>
  </si>
  <si>
    <t>80611417</t>
  </si>
  <si>
    <t>80611420</t>
  </si>
  <si>
    <t>80611422</t>
  </si>
  <si>
    <t>Кагинский сельский совет</t>
  </si>
  <si>
    <t>80611425</t>
  </si>
  <si>
    <t>Ломовский сельский совет</t>
  </si>
  <si>
    <t>80611427</t>
  </si>
  <si>
    <t>Николаевский сельский совет</t>
  </si>
  <si>
    <t>80611434</t>
  </si>
  <si>
    <t>Нурский сельский совет</t>
  </si>
  <si>
    <t>80611440</t>
  </si>
  <si>
    <t>Серменевский сельский совет</t>
  </si>
  <si>
    <t>80611443</t>
  </si>
  <si>
    <t>Сосновский сельский совет</t>
  </si>
  <si>
    <t>80611446</t>
  </si>
  <si>
    <t>Тирлянский сельский совет</t>
  </si>
  <si>
    <t>80611448</t>
  </si>
  <si>
    <t>Туканский сельский совет</t>
  </si>
  <si>
    <t>80611449</t>
  </si>
  <si>
    <t>Узянский сельский совет</t>
  </si>
  <si>
    <t>80611452</t>
  </si>
  <si>
    <t>Шигаевский сельский совет</t>
  </si>
  <si>
    <t>80611455</t>
  </si>
  <si>
    <t>Аитовский сельский совет</t>
  </si>
  <si>
    <t>80612404</t>
  </si>
  <si>
    <t>Базлыкский сельский совет</t>
  </si>
  <si>
    <t>80612407</t>
  </si>
  <si>
    <t>Бижбулякский сельский совет</t>
  </si>
  <si>
    <t>80612410</t>
  </si>
  <si>
    <t>Биккуловский сельский совет</t>
  </si>
  <si>
    <t>80612413</t>
  </si>
  <si>
    <t>Демский сельский совет</t>
  </si>
  <si>
    <t>80612416</t>
  </si>
  <si>
    <t>Елбулактамакский сельский совет</t>
  </si>
  <si>
    <t>80612419</t>
  </si>
  <si>
    <t>Зириклинский сельский совет</t>
  </si>
  <si>
    <t>80612422</t>
  </si>
  <si>
    <t>Калининский сельский совет</t>
  </si>
  <si>
    <t>80612425</t>
  </si>
  <si>
    <t>Каменский сельский совет</t>
  </si>
  <si>
    <t>80612428</t>
  </si>
  <si>
    <t>Кенгер-Менеузовский сельский совет</t>
  </si>
  <si>
    <t>80612431</t>
  </si>
  <si>
    <t>Кош-Елгинский сельский совет</t>
  </si>
  <si>
    <t>80612440</t>
  </si>
  <si>
    <t>80612442</t>
  </si>
  <si>
    <t>Сухореченский сельский совет</t>
  </si>
  <si>
    <t>80612443</t>
  </si>
  <si>
    <t>Бахтыбаевский сельский совет</t>
  </si>
  <si>
    <t>80613407</t>
  </si>
  <si>
    <t>Березовский сельский совет</t>
  </si>
  <si>
    <t>80613409</t>
  </si>
  <si>
    <t>Бурновский сельский совет</t>
  </si>
  <si>
    <t>80613408</t>
  </si>
  <si>
    <t>Верхнелачентауский сельский совет</t>
  </si>
  <si>
    <t>80613410</t>
  </si>
  <si>
    <t>Город Бирск</t>
  </si>
  <si>
    <t>80613101</t>
  </si>
  <si>
    <t>Калинниковский сельский совет</t>
  </si>
  <si>
    <t>80613416</t>
  </si>
  <si>
    <t>Кусекеевский сельский совет</t>
  </si>
  <si>
    <t>80613419</t>
  </si>
  <si>
    <t>Маядыковский сельский совет</t>
  </si>
  <si>
    <t>80613422</t>
  </si>
  <si>
    <t>Осиновский сельский совет</t>
  </si>
  <si>
    <t>80613425</t>
  </si>
  <si>
    <t>Силантьевский сельский совет</t>
  </si>
  <si>
    <t>80613431</t>
  </si>
  <si>
    <t>Старобазановский сельский совет</t>
  </si>
  <si>
    <t>80613434</t>
  </si>
  <si>
    <t>Старопетровский сельский совет</t>
  </si>
  <si>
    <t>80613437</t>
  </si>
  <si>
    <t>Сусловский сельский совет</t>
  </si>
  <si>
    <t>80613440</t>
  </si>
  <si>
    <t>Угузевский сельский совет</t>
  </si>
  <si>
    <t>80613443</t>
  </si>
  <si>
    <t>Чишминский сельский совет</t>
  </si>
  <si>
    <t>80613446</t>
  </si>
  <si>
    <t>Алексеевский сельский совет</t>
  </si>
  <si>
    <t>80614404</t>
  </si>
  <si>
    <t>Балышлинский сельский совет</t>
  </si>
  <si>
    <t>80614407</t>
  </si>
  <si>
    <t>Благоварский сельский совет</t>
  </si>
  <si>
    <t>80614410</t>
  </si>
  <si>
    <t>Дмитриевский сельский совет</t>
  </si>
  <si>
    <t>80614413</t>
  </si>
  <si>
    <t>Каргалинский сельский совет</t>
  </si>
  <si>
    <t>80614416</t>
  </si>
  <si>
    <t>Кашкалашинский сельский совет</t>
  </si>
  <si>
    <t>80614419</t>
  </si>
  <si>
    <t>Кучербаевский сельский совет</t>
  </si>
  <si>
    <t>80614422</t>
  </si>
  <si>
    <t>Мирновский сельский совет</t>
  </si>
  <si>
    <t>80614423</t>
  </si>
  <si>
    <t>Первомайский сельский совет</t>
  </si>
  <si>
    <t>80614424</t>
  </si>
  <si>
    <t>Тановский сельский совет</t>
  </si>
  <si>
    <t>80614428</t>
  </si>
  <si>
    <t>Троицкий сельский совет</t>
  </si>
  <si>
    <t>80614431</t>
  </si>
  <si>
    <t>Удрякбашевский сельский совет</t>
  </si>
  <si>
    <t>80614434</t>
  </si>
  <si>
    <t>Языковский сельский совет</t>
  </si>
  <si>
    <t>80614437</t>
  </si>
  <si>
    <t>Ямакаевский сельский совет</t>
  </si>
  <si>
    <t>80614440</t>
  </si>
  <si>
    <t>Янышевский сельский совет</t>
  </si>
  <si>
    <t>80614443</t>
  </si>
  <si>
    <t>Бедеево-Полянский сельский совет</t>
  </si>
  <si>
    <t>80615404</t>
  </si>
  <si>
    <t>Богородский сельский совет</t>
  </si>
  <si>
    <t>80615407</t>
  </si>
  <si>
    <t>Волковский сельский совет</t>
  </si>
  <si>
    <t>80615413</t>
  </si>
  <si>
    <t>Город Благовещенск</t>
  </si>
  <si>
    <t>80615101</t>
  </si>
  <si>
    <t>Изяковский сельский совет</t>
  </si>
  <si>
    <t>80615419</t>
  </si>
  <si>
    <t>Иликовский сельский совет</t>
  </si>
  <si>
    <t>80615422</t>
  </si>
  <si>
    <t>Ильино-Полянский сельский совет</t>
  </si>
  <si>
    <t>80615425</t>
  </si>
  <si>
    <t>80615428</t>
  </si>
  <si>
    <t>Новонадеждинский сельский совет</t>
  </si>
  <si>
    <t>80615431</t>
  </si>
  <si>
    <t>Октябрьский сельский совет</t>
  </si>
  <si>
    <t>80615434</t>
  </si>
  <si>
    <t>80615437</t>
  </si>
  <si>
    <t>Покровский сельский совет</t>
  </si>
  <si>
    <t>80615440</t>
  </si>
  <si>
    <t>Саннинский сельский совет</t>
  </si>
  <si>
    <t>80615443</t>
  </si>
  <si>
    <t>Старонадеждинский сельский совет</t>
  </si>
  <si>
    <t>80615449</t>
  </si>
  <si>
    <t>Тугайский сельский совет</t>
  </si>
  <si>
    <t>80615453</t>
  </si>
  <si>
    <t>Удельно-Дуванейский сельский совет</t>
  </si>
  <si>
    <t>80615461</t>
  </si>
  <si>
    <t>Арслановский сельский совет</t>
  </si>
  <si>
    <t>80617404</t>
  </si>
  <si>
    <t>Буздякский сельский совет</t>
  </si>
  <si>
    <t>80617407</t>
  </si>
  <si>
    <t>Гафурийский сельский совет</t>
  </si>
  <si>
    <t>80617410</t>
  </si>
  <si>
    <t>Канлы-Туркеевский сельский совет</t>
  </si>
  <si>
    <t>80617413</t>
  </si>
  <si>
    <t>Каранский сельский совет</t>
  </si>
  <si>
    <t>80617416</t>
  </si>
  <si>
    <t>Килимовский сельский совет</t>
  </si>
  <si>
    <t>80617419</t>
  </si>
  <si>
    <t>Копей-Кубовский сельский совет</t>
  </si>
  <si>
    <t>80617422</t>
  </si>
  <si>
    <t>Кузеевский сельский совет</t>
  </si>
  <si>
    <t>80617425</t>
  </si>
  <si>
    <t>Сабаевский сельский совет</t>
  </si>
  <si>
    <t>80617431</t>
  </si>
  <si>
    <t>Тавларовский сельский совет</t>
  </si>
  <si>
    <t>80617437</t>
  </si>
  <si>
    <t>Тюрюшевский сельский совет</t>
  </si>
  <si>
    <t>80617440</t>
  </si>
  <si>
    <t>Уртакульский сельский совет</t>
  </si>
  <si>
    <t>80617446</t>
  </si>
  <si>
    <t>Азяковский сельский совет</t>
  </si>
  <si>
    <t>80618404</t>
  </si>
  <si>
    <t>Бадраковский сельский совет</t>
  </si>
  <si>
    <t>80618407</t>
  </si>
  <si>
    <t>Бураевский сельский совет</t>
  </si>
  <si>
    <t>80618413</t>
  </si>
  <si>
    <t>Ванышевский сельский совет</t>
  </si>
  <si>
    <t>80618416</t>
  </si>
  <si>
    <t>Вострецовский сельский совет</t>
  </si>
  <si>
    <t>80618419</t>
  </si>
  <si>
    <t>Каинлыковский сельский совет</t>
  </si>
  <si>
    <t>80618422</t>
  </si>
  <si>
    <t>Кашкалевский сельский совет</t>
  </si>
  <si>
    <t>80618425</t>
  </si>
  <si>
    <t>Кузбаевский сельский совет</t>
  </si>
  <si>
    <t>80618431</t>
  </si>
  <si>
    <t>Кушманаковский сельский совет</t>
  </si>
  <si>
    <t>80618428</t>
  </si>
  <si>
    <t>Тазларовский сельский совет</t>
  </si>
  <si>
    <t>80618437</t>
  </si>
  <si>
    <t>Тангатаровский сельский совет</t>
  </si>
  <si>
    <t>80618440</t>
  </si>
  <si>
    <t>Тепляковский сельский совет</t>
  </si>
  <si>
    <t>80618443</t>
  </si>
  <si>
    <t>Челкаковский сельский совет</t>
  </si>
  <si>
    <t>80618446</t>
  </si>
  <si>
    <t>80619404</t>
  </si>
  <si>
    <t>Атиковский сельский совет</t>
  </si>
  <si>
    <t>80619407</t>
  </si>
  <si>
    <t>Байгазинский сельский совет</t>
  </si>
  <si>
    <t>80619409</t>
  </si>
  <si>
    <t>Байназаровский сельский совет</t>
  </si>
  <si>
    <t>80619410</t>
  </si>
  <si>
    <t>Галиакберовский сельский совет</t>
  </si>
  <si>
    <t>80619413</t>
  </si>
  <si>
    <t>Иргизлинский сельский совет</t>
  </si>
  <si>
    <t>80619416</t>
  </si>
  <si>
    <t>Киекбаевский сельский совет</t>
  </si>
  <si>
    <t>80619419</t>
  </si>
  <si>
    <t>Кипчакский сельский совет</t>
  </si>
  <si>
    <t>80619420</t>
  </si>
  <si>
    <t>Кулганинский сельский совет</t>
  </si>
  <si>
    <t>80619440</t>
  </si>
  <si>
    <t>Старомунасиповский сельский совет</t>
  </si>
  <si>
    <t>80619422</t>
  </si>
  <si>
    <t>Старосубхангуловский сельский совет</t>
  </si>
  <si>
    <t>80619425</t>
  </si>
  <si>
    <t>Тимировский сельский совет</t>
  </si>
  <si>
    <t>80619430</t>
  </si>
  <si>
    <t>Белоозерский сельский совет</t>
  </si>
  <si>
    <t>80621407</t>
  </si>
  <si>
    <t>Бельский сельский совет</t>
  </si>
  <si>
    <t>80621410</t>
  </si>
  <si>
    <t>Бурлинский сельский совет</t>
  </si>
  <si>
    <t>80621413</t>
  </si>
  <si>
    <t>Буруновский сельский совет</t>
  </si>
  <si>
    <t>80621414</t>
  </si>
  <si>
    <t>Зилим-Карановский сельский совет</t>
  </si>
  <si>
    <t>80621416</t>
  </si>
  <si>
    <t>Имендяшевский сельский совет</t>
  </si>
  <si>
    <t>80621419</t>
  </si>
  <si>
    <t>Ковардинский сельский совет</t>
  </si>
  <si>
    <t>80621422</t>
  </si>
  <si>
    <t>Красноусольский сельский совет</t>
  </si>
  <si>
    <t>80621423</t>
  </si>
  <si>
    <t>Мраковский сельский совет</t>
  </si>
  <si>
    <t>80621425</t>
  </si>
  <si>
    <t>Саитбабинский сельский совет</t>
  </si>
  <si>
    <t>80621428</t>
  </si>
  <si>
    <t>Табынский сельский совет</t>
  </si>
  <si>
    <t>80621431</t>
  </si>
  <si>
    <t>Ташбукановский сельский совет</t>
  </si>
  <si>
    <t>80621434</t>
  </si>
  <si>
    <t>80621437</t>
  </si>
  <si>
    <t>Толпаровский сельский совет</t>
  </si>
  <si>
    <t>80621440</t>
  </si>
  <si>
    <t>Утяковский сельский совет</t>
  </si>
  <si>
    <t>80621443</t>
  </si>
  <si>
    <t>Янгискаинский сельский совет</t>
  </si>
  <si>
    <t>80621446</t>
  </si>
  <si>
    <t>Алгинский сельский совет</t>
  </si>
  <si>
    <t>80622404</t>
  </si>
  <si>
    <t>Бик-Кармалинский сельский совет</t>
  </si>
  <si>
    <t>80622410</t>
  </si>
  <si>
    <t>Город Давлеканово</t>
  </si>
  <si>
    <t>80622101</t>
  </si>
  <si>
    <t>Ивановский сельский совет</t>
  </si>
  <si>
    <t>80622413</t>
  </si>
  <si>
    <t>Имай-Кармалинский сельский совет</t>
  </si>
  <si>
    <t>80622416</t>
  </si>
  <si>
    <t>Кадыргуловский сельский совет</t>
  </si>
  <si>
    <t>80622419</t>
  </si>
  <si>
    <t>Казангуловский сельский совет</t>
  </si>
  <si>
    <t>80622422</t>
  </si>
  <si>
    <t>Кидрячевский сельский совет</t>
  </si>
  <si>
    <t>80622425</t>
  </si>
  <si>
    <t>Курманкеевский сельский совет</t>
  </si>
  <si>
    <t>80622428</t>
  </si>
  <si>
    <t>Микяшевский сельский совет</t>
  </si>
  <si>
    <t>80622431</t>
  </si>
  <si>
    <t>Поляковский сельский совет</t>
  </si>
  <si>
    <t>80622434</t>
  </si>
  <si>
    <t>80622437</t>
  </si>
  <si>
    <t>80622440</t>
  </si>
  <si>
    <t>Сергиопольский сельский совет</t>
  </si>
  <si>
    <t>80622443</t>
  </si>
  <si>
    <t>Соколовский сельский совет</t>
  </si>
  <si>
    <t>80622444</t>
  </si>
  <si>
    <t>Чуюнчинский сельский совет</t>
  </si>
  <si>
    <t>80622446</t>
  </si>
  <si>
    <t>Шестаевский сельский совет</t>
  </si>
  <si>
    <t>80622449</t>
  </si>
  <si>
    <t>Ариевский сельский совет</t>
  </si>
  <si>
    <t>80623404</t>
  </si>
  <si>
    <t>Вознесенский сельский совет</t>
  </si>
  <si>
    <t>80623406</t>
  </si>
  <si>
    <t>Дуванский сельский совет</t>
  </si>
  <si>
    <t>80623407</t>
  </si>
  <si>
    <t>Заимкинский сельский совет</t>
  </si>
  <si>
    <t>80623413</t>
  </si>
  <si>
    <t>Лемазинский сельский совет</t>
  </si>
  <si>
    <t>80623419</t>
  </si>
  <si>
    <t>Месягутовский сельский совет</t>
  </si>
  <si>
    <t>80623422</t>
  </si>
  <si>
    <t>Метелинский сельский совет</t>
  </si>
  <si>
    <t>80623425</t>
  </si>
  <si>
    <t>80623428</t>
  </si>
  <si>
    <t>Рухтинский сельский совет</t>
  </si>
  <si>
    <t>80623431</t>
  </si>
  <si>
    <t>Сальевский сельский совет</t>
  </si>
  <si>
    <t>80623433</t>
  </si>
  <si>
    <t>Сикиязский сельский совет</t>
  </si>
  <si>
    <t>80623434</t>
  </si>
  <si>
    <t>Улькундинский сельский совет</t>
  </si>
  <si>
    <t>80623440</t>
  </si>
  <si>
    <t>Ярославский сельский совет</t>
  </si>
  <si>
    <t>80623443</t>
  </si>
  <si>
    <t>Ангасякский сельский совет</t>
  </si>
  <si>
    <t>80624404</t>
  </si>
  <si>
    <t>Асяновский сельский совет</t>
  </si>
  <si>
    <t>80624407</t>
  </si>
  <si>
    <t>Город Дюртюли</t>
  </si>
  <si>
    <t>80624101</t>
  </si>
  <si>
    <t>Исмаиловский сельский совет</t>
  </si>
  <si>
    <t>80624410</t>
  </si>
  <si>
    <t>Куккуяновский сельский совет</t>
  </si>
  <si>
    <t>80624413</t>
  </si>
  <si>
    <t>80624416</t>
  </si>
  <si>
    <t>Московский сельский совет</t>
  </si>
  <si>
    <t>80624422</t>
  </si>
  <si>
    <t>Семилетовский сельский совет</t>
  </si>
  <si>
    <t>80624430</t>
  </si>
  <si>
    <t>Старобаишевский сельский совет</t>
  </si>
  <si>
    <t>80624431</t>
  </si>
  <si>
    <t>Староянтузовский сельский совет</t>
  </si>
  <si>
    <t>80624434</t>
  </si>
  <si>
    <t>Суккуловский сельский совет</t>
  </si>
  <si>
    <t>80624437</t>
  </si>
  <si>
    <t>Таймурзинский сельский совет</t>
  </si>
  <si>
    <t>80624440</t>
  </si>
  <si>
    <t>Такарликовский сельский совет</t>
  </si>
  <si>
    <t>80624443</t>
  </si>
  <si>
    <t>Учпилинский сельский совет</t>
  </si>
  <si>
    <t>80624447</t>
  </si>
  <si>
    <t>Черлаковский сельский совет</t>
  </si>
  <si>
    <t>80624449</t>
  </si>
  <si>
    <t>Бекетовский сельский совет</t>
  </si>
  <si>
    <t>80625402</t>
  </si>
  <si>
    <t>Восьмомартовский сельский совет</t>
  </si>
  <si>
    <t>80625404</t>
  </si>
  <si>
    <t>80625000</t>
  </si>
  <si>
    <t>Ермекеевский сельский совет</t>
  </si>
  <si>
    <t>80625407</t>
  </si>
  <si>
    <t>Кызыл-Ярский сельский совет</t>
  </si>
  <si>
    <t>80625411</t>
  </si>
  <si>
    <t>Нижнеулу-Елгинский сельский совет</t>
  </si>
  <si>
    <t>80625413</t>
  </si>
  <si>
    <t>Рятамакский сельский совет</t>
  </si>
  <si>
    <t>80625416</t>
  </si>
  <si>
    <t>Спартакский сельский совет</t>
  </si>
  <si>
    <t>80625422</t>
  </si>
  <si>
    <t>Среднекарамалинский сельский совет</t>
  </si>
  <si>
    <t>80625425</t>
  </si>
  <si>
    <t>Старосуллинский сельский совет</t>
  </si>
  <si>
    <t>80625428</t>
  </si>
  <si>
    <t>Старотураевский сельский совет</t>
  </si>
  <si>
    <t>80625431</t>
  </si>
  <si>
    <t>80625434</t>
  </si>
  <si>
    <t>Тарказинский сельский совет</t>
  </si>
  <si>
    <t>80625437</t>
  </si>
  <si>
    <t>Усман-Ташлинский сельский совет</t>
  </si>
  <si>
    <t>80625440</t>
  </si>
  <si>
    <t>80626404</t>
  </si>
  <si>
    <t>Абуляисовский сельский совет</t>
  </si>
  <si>
    <t>80626405</t>
  </si>
  <si>
    <t>Баишевский сельский совет</t>
  </si>
  <si>
    <t>80626406</t>
  </si>
  <si>
    <t>Байдавлетовский сельский совет</t>
  </si>
  <si>
    <t>80626407</t>
  </si>
  <si>
    <t>Бикбауский сельский совет</t>
  </si>
  <si>
    <t>80626410</t>
  </si>
  <si>
    <t>Исянгуловский сельский совет</t>
  </si>
  <si>
    <t>80626416</t>
  </si>
  <si>
    <t>Казанбулакский сельский совет</t>
  </si>
  <si>
    <t>80626419</t>
  </si>
  <si>
    <t>Муйнакский сельский совет</t>
  </si>
  <si>
    <t>80626422</t>
  </si>
  <si>
    <t>Новопетровский сельский совет</t>
  </si>
  <si>
    <t>80626425</t>
  </si>
  <si>
    <t>Новочебенкинский сельский совет</t>
  </si>
  <si>
    <t>80626428</t>
  </si>
  <si>
    <t>Сакмарский сельский совет</t>
  </si>
  <si>
    <t>80626431</t>
  </si>
  <si>
    <t>Суренский сельский совет</t>
  </si>
  <si>
    <t>80626434</t>
  </si>
  <si>
    <t>80626437</t>
  </si>
  <si>
    <t>Утягуловский сельский совет</t>
  </si>
  <si>
    <t>80626440</t>
  </si>
  <si>
    <t>80626443</t>
  </si>
  <si>
    <t>Бердяшский сельский совет</t>
  </si>
  <si>
    <t>80627404</t>
  </si>
  <si>
    <t>Верхнегалеевский сельский совет</t>
  </si>
  <si>
    <t>80627410</t>
  </si>
  <si>
    <t>80627413</t>
  </si>
  <si>
    <t>80627416</t>
  </si>
  <si>
    <t>Ивано-Кувалатский сельский совет</t>
  </si>
  <si>
    <t>80627419</t>
  </si>
  <si>
    <t>Кананикольский сельский совет</t>
  </si>
  <si>
    <t>80627421</t>
  </si>
  <si>
    <t>Канзафаровский сельский совет</t>
  </si>
  <si>
    <t>80627422</t>
  </si>
  <si>
    <t>Кашкаровский сельский совет</t>
  </si>
  <si>
    <t>80627423</t>
  </si>
  <si>
    <t>Матраевский сельский совет</t>
  </si>
  <si>
    <t>80627425</t>
  </si>
  <si>
    <t>Сабыровский сельский совет</t>
  </si>
  <si>
    <t>80627432</t>
  </si>
  <si>
    <t>Уркасский сельский совет</t>
  </si>
  <si>
    <t>80627434</t>
  </si>
  <si>
    <t>Юлдыбаевский сельский совет</t>
  </si>
  <si>
    <t>80627436</t>
  </si>
  <si>
    <t>Ямансазский сельский совет</t>
  </si>
  <si>
    <t>80627442</t>
  </si>
  <si>
    <t>Акбердинский сельский совет</t>
  </si>
  <si>
    <t>80628403</t>
  </si>
  <si>
    <t>Ауструмский сельский совет</t>
  </si>
  <si>
    <t>80628405</t>
  </si>
  <si>
    <t>Балтийский сельский совет</t>
  </si>
  <si>
    <t>80628410</t>
  </si>
  <si>
    <t>Ивано-Казанский сельский совет</t>
  </si>
  <si>
    <t>80628415</t>
  </si>
  <si>
    <t>Иглинский сельский совет</t>
  </si>
  <si>
    <t>80628416</t>
  </si>
  <si>
    <t>Калтымановский сельский совет</t>
  </si>
  <si>
    <t>80628420</t>
  </si>
  <si>
    <t>Кальтовский сельский совет</t>
  </si>
  <si>
    <t>80628425</t>
  </si>
  <si>
    <t>Красновосходский сельский совет</t>
  </si>
  <si>
    <t>80628430</t>
  </si>
  <si>
    <t>Кудеевский сельский совет</t>
  </si>
  <si>
    <t>80628432</t>
  </si>
  <si>
    <t>Лемезинский сельский совет</t>
  </si>
  <si>
    <t>80628435</t>
  </si>
  <si>
    <t>Майский сельский совет</t>
  </si>
  <si>
    <t>80628440</t>
  </si>
  <si>
    <t>Надеждинский сельский совет</t>
  </si>
  <si>
    <t>80628445</t>
  </si>
  <si>
    <t>Охлебининский сельский совет</t>
  </si>
  <si>
    <t>80628450</t>
  </si>
  <si>
    <t>Тавтимановский сельский совет</t>
  </si>
  <si>
    <t>80628455</t>
  </si>
  <si>
    <t>Турбаслинский сельский совет</t>
  </si>
  <si>
    <t>80628460</t>
  </si>
  <si>
    <t>Уктеевский сельский совет</t>
  </si>
  <si>
    <t>80628470</t>
  </si>
  <si>
    <t>Улу-Телякский сельский совет</t>
  </si>
  <si>
    <t>80628472</t>
  </si>
  <si>
    <t>Урманский сельский совет</t>
  </si>
  <si>
    <t>80628474</t>
  </si>
  <si>
    <t>Чуваш-Кубовский сельский совет</t>
  </si>
  <si>
    <t>80628480</t>
  </si>
  <si>
    <t>Аккузевский сельский совет</t>
  </si>
  <si>
    <t>80630404</t>
  </si>
  <si>
    <t>Андреевский сельский совет</t>
  </si>
  <si>
    <t>80630408</t>
  </si>
  <si>
    <t>Базитамакский сельский совет</t>
  </si>
  <si>
    <t>80630412</t>
  </si>
  <si>
    <t>Бишкураевский сельский совет</t>
  </si>
  <si>
    <t>80630416</t>
  </si>
  <si>
    <t>Дюмеевский сельский совет</t>
  </si>
  <si>
    <t>80630424</t>
  </si>
  <si>
    <t>Игметовский сельский совет</t>
  </si>
  <si>
    <t>80630426</t>
  </si>
  <si>
    <t>Исаметовский сельский совет</t>
  </si>
  <si>
    <t>80630428</t>
  </si>
  <si>
    <t>Исанбаевский сельский совет</t>
  </si>
  <si>
    <t>80630432</t>
  </si>
  <si>
    <t>Итеевский сельский совет</t>
  </si>
  <si>
    <t>80630436</t>
  </si>
  <si>
    <t>Ишкаровский сельский совет</t>
  </si>
  <si>
    <t>80630440</t>
  </si>
  <si>
    <t>Кадыровский сельский совет</t>
  </si>
  <si>
    <t>80630444</t>
  </si>
  <si>
    <t>Карабашевский сельский совет</t>
  </si>
  <si>
    <t>80630448</t>
  </si>
  <si>
    <t>Кужбахтинский сельский совет</t>
  </si>
  <si>
    <t>80630452</t>
  </si>
  <si>
    <t>Новомедведевский сельский совет</t>
  </si>
  <si>
    <t>80630456</t>
  </si>
  <si>
    <t>Рсаевский сельский совет</t>
  </si>
  <si>
    <t>80630460</t>
  </si>
  <si>
    <t>Старокуктовский сельский совет</t>
  </si>
  <si>
    <t>80630464</t>
  </si>
  <si>
    <t>Сюльтинский сельский совет</t>
  </si>
  <si>
    <t>80630468</t>
  </si>
  <si>
    <t>Урметовский сельский совет</t>
  </si>
  <si>
    <t>80630472</t>
  </si>
  <si>
    <t>Черекулевский сельский совет</t>
  </si>
  <si>
    <t>80630476</t>
  </si>
  <si>
    <t>Юнновский сельский совет</t>
  </si>
  <si>
    <t>80630478</t>
  </si>
  <si>
    <t>Ябалаковский сельский совет</t>
  </si>
  <si>
    <t>80630480</t>
  </si>
  <si>
    <t>Яркеевский сельский совет</t>
  </si>
  <si>
    <t>80630484</t>
  </si>
  <si>
    <t>Арметовский сельский совет</t>
  </si>
  <si>
    <t>80631405</t>
  </si>
  <si>
    <t>Байгузинский сельский совет</t>
  </si>
  <si>
    <t>80631415</t>
  </si>
  <si>
    <t>Верхоторский сельский совет</t>
  </si>
  <si>
    <t>80631425</t>
  </si>
  <si>
    <t>Город Ишимбай</t>
  </si>
  <si>
    <t>80631101</t>
  </si>
  <si>
    <t>Иткуловский сельский совет</t>
  </si>
  <si>
    <t>80631430</t>
  </si>
  <si>
    <t>Ишеевский сельский совет</t>
  </si>
  <si>
    <t>80631435</t>
  </si>
  <si>
    <t>Кузяновский сельский совет</t>
  </si>
  <si>
    <t>80631440</t>
  </si>
  <si>
    <t>Кулгунинский сельский совет</t>
  </si>
  <si>
    <t>80631445</t>
  </si>
  <si>
    <t>Макаровский сельский совет</t>
  </si>
  <si>
    <t>80631450</t>
  </si>
  <si>
    <t>Петровский сельский совет</t>
  </si>
  <si>
    <t>80631455</t>
  </si>
  <si>
    <t>Сайрановский сельский совет</t>
  </si>
  <si>
    <t>80631460</t>
  </si>
  <si>
    <t>Скворчихинский сельский совет</t>
  </si>
  <si>
    <t>80631470</t>
  </si>
  <si>
    <t>Урман-Бишкадакский сельский совет</t>
  </si>
  <si>
    <t>80631475</t>
  </si>
  <si>
    <t>Янурусовский сельский совет</t>
  </si>
  <si>
    <t>80631480</t>
  </si>
  <si>
    <t>Амзибашевский сельский совет</t>
  </si>
  <si>
    <t>80633403</t>
  </si>
  <si>
    <t>Большекачаковский сельский совет</t>
  </si>
  <si>
    <t>80633405</t>
  </si>
  <si>
    <t>Калегинский сельский совет</t>
  </si>
  <si>
    <t>80633415</t>
  </si>
  <si>
    <t>Калмиябашевский сельский совет</t>
  </si>
  <si>
    <t>80633420</t>
  </si>
  <si>
    <t>Калтасинский сельский совет</t>
  </si>
  <si>
    <t>80633425</t>
  </si>
  <si>
    <t>Кельтеевский сельский совет</t>
  </si>
  <si>
    <t>80633430</t>
  </si>
  <si>
    <t>Краснохолмский сельский совет</t>
  </si>
  <si>
    <t>80633447</t>
  </si>
  <si>
    <t>Нижнекачмашевский сельский совет</t>
  </si>
  <si>
    <t>80633445</t>
  </si>
  <si>
    <t>Новокильбахтинский сельский совет</t>
  </si>
  <si>
    <t>80633446</t>
  </si>
  <si>
    <t>Старояшевский сельский совет</t>
  </si>
  <si>
    <t>80633452</t>
  </si>
  <si>
    <t>Тюльдинский сельский совет</t>
  </si>
  <si>
    <t>80633450</t>
  </si>
  <si>
    <t>Артакульский сельский совет</t>
  </si>
  <si>
    <t>80634404</t>
  </si>
  <si>
    <t>Байкибашевский сельский совет</t>
  </si>
  <si>
    <t>80634412</t>
  </si>
  <si>
    <t>Байкинский сельский совет</t>
  </si>
  <si>
    <t>80634416</t>
  </si>
  <si>
    <t>Верхнесуянский сельский совет</t>
  </si>
  <si>
    <t>80634424</t>
  </si>
  <si>
    <t>Караидельский сельский совет</t>
  </si>
  <si>
    <t>80634432</t>
  </si>
  <si>
    <t>Караярский сельский совет</t>
  </si>
  <si>
    <t>80634436</t>
  </si>
  <si>
    <t>Кирзинский сельский совет</t>
  </si>
  <si>
    <t>80634440</t>
  </si>
  <si>
    <t>Куртлыкульский сельский совет</t>
  </si>
  <si>
    <t>80634444</t>
  </si>
  <si>
    <t>Магинский сельский совет</t>
  </si>
  <si>
    <t>80634445</t>
  </si>
  <si>
    <t>Новобердяшский сельский совет</t>
  </si>
  <si>
    <t>80634452</t>
  </si>
  <si>
    <t>Новомуллакаевский сельский совет</t>
  </si>
  <si>
    <t>80634456</t>
  </si>
  <si>
    <t>Озеркинский сельский совет</t>
  </si>
  <si>
    <t>80634460</t>
  </si>
  <si>
    <t>Подлубовский сельский совет</t>
  </si>
  <si>
    <t>80634464</t>
  </si>
  <si>
    <t>Староакбуляковский сельский совет</t>
  </si>
  <si>
    <t>80634472</t>
  </si>
  <si>
    <t>Ургушевский сельский совет</t>
  </si>
  <si>
    <t>80634480</t>
  </si>
  <si>
    <t>Урюш-Битуллинский сельский совет</t>
  </si>
  <si>
    <t>80634484</t>
  </si>
  <si>
    <t>Явгильдинский сельский совет</t>
  </si>
  <si>
    <t>80634488</t>
  </si>
  <si>
    <t>Адзитаровский сельский совет</t>
  </si>
  <si>
    <t>80635405</t>
  </si>
  <si>
    <t>Бузовьязовский сельский совет</t>
  </si>
  <si>
    <t>80635415</t>
  </si>
  <si>
    <t>Ефремкинский сельский совет</t>
  </si>
  <si>
    <t>80635420</t>
  </si>
  <si>
    <t>Кабаковский сельский совет</t>
  </si>
  <si>
    <t>80635423</t>
  </si>
  <si>
    <t>Камышлинский сельский совет</t>
  </si>
  <si>
    <t>80635425</t>
  </si>
  <si>
    <t>Карламанский сельский совет</t>
  </si>
  <si>
    <t>80635430</t>
  </si>
  <si>
    <t>Кармаскалинский сельский совет</t>
  </si>
  <si>
    <t>80635435</t>
  </si>
  <si>
    <t>80635440</t>
  </si>
  <si>
    <t>Новокиешкинский сельский совет</t>
  </si>
  <si>
    <t>80635445</t>
  </si>
  <si>
    <t>80635450</t>
  </si>
  <si>
    <t>Прибельский сельский совет</t>
  </si>
  <si>
    <t>80635451</t>
  </si>
  <si>
    <t>Савалеевский сельский совет</t>
  </si>
  <si>
    <t>80635455</t>
  </si>
  <si>
    <t>Сахаевский сельский совет</t>
  </si>
  <si>
    <t>80635475</t>
  </si>
  <si>
    <t>Старобабичевский сельский совет</t>
  </si>
  <si>
    <t>80635465</t>
  </si>
  <si>
    <t>Старомусинский сельский совет</t>
  </si>
  <si>
    <t>80635470</t>
  </si>
  <si>
    <t>Шаймуратовский сельский совет</t>
  </si>
  <si>
    <t>80635480</t>
  </si>
  <si>
    <t>Абзаевский сельский совет</t>
  </si>
  <si>
    <t>80636405</t>
  </si>
  <si>
    <t>80636410</t>
  </si>
  <si>
    <t>Верхнекигинский сельский совет</t>
  </si>
  <si>
    <t>80636415</t>
  </si>
  <si>
    <t>Душанбековский сельский совет</t>
  </si>
  <si>
    <t>80636425</t>
  </si>
  <si>
    <t>Еланлинский сельский совет</t>
  </si>
  <si>
    <t>80636420</t>
  </si>
  <si>
    <t>80636430</t>
  </si>
  <si>
    <t>Кандаковский сельский совет</t>
  </si>
  <si>
    <t>80636435</t>
  </si>
  <si>
    <t>Леузинский сельский совет</t>
  </si>
  <si>
    <t>80636440</t>
  </si>
  <si>
    <t>Нижнекигинский сельский совет</t>
  </si>
  <si>
    <t>80636445</t>
  </si>
  <si>
    <t>Арлановский сельский совет</t>
  </si>
  <si>
    <t>80637405</t>
  </si>
  <si>
    <t>Кариевский сельский совет</t>
  </si>
  <si>
    <t>80637410</t>
  </si>
  <si>
    <t>Куяновский сельский совет</t>
  </si>
  <si>
    <t>80637412</t>
  </si>
  <si>
    <t>Музяковский сельский совет</t>
  </si>
  <si>
    <t>80637415</t>
  </si>
  <si>
    <t>Николо-Березовский сельский совет</t>
  </si>
  <si>
    <t>80637421</t>
  </si>
  <si>
    <t>Никольский сельский совет</t>
  </si>
  <si>
    <t>80637420</t>
  </si>
  <si>
    <t>Новобуринский сельский совет</t>
  </si>
  <si>
    <t>80637425</t>
  </si>
  <si>
    <t>Новокабановский сельский совет</t>
  </si>
  <si>
    <t>80637430</t>
  </si>
  <si>
    <t>Новокаинлыковский сельский совет</t>
  </si>
  <si>
    <t>80637435</t>
  </si>
  <si>
    <t>Новонагаевский сельский совет</t>
  </si>
  <si>
    <t>80637440</t>
  </si>
  <si>
    <t>Новоянзигитовский сельский совет</t>
  </si>
  <si>
    <t>80637461</t>
  </si>
  <si>
    <t>Раздольевский сельский совет</t>
  </si>
  <si>
    <t>80637443</t>
  </si>
  <si>
    <t>Саузбашевский сельский совет</t>
  </si>
  <si>
    <t>80637450</t>
  </si>
  <si>
    <t>Шушнурский сельский совет</t>
  </si>
  <si>
    <t>80637465</t>
  </si>
  <si>
    <t>Волостновский сельский совет</t>
  </si>
  <si>
    <t>80638405</t>
  </si>
  <si>
    <t>Зареченский сельский совет</t>
  </si>
  <si>
    <t>80638410</t>
  </si>
  <si>
    <t>80638415</t>
  </si>
  <si>
    <t>Ижбердинский сельский совет</t>
  </si>
  <si>
    <t>80638420</t>
  </si>
  <si>
    <t>Иртюбякский сельский совет</t>
  </si>
  <si>
    <t>80638425</t>
  </si>
  <si>
    <t>Исимовский сельский совет</t>
  </si>
  <si>
    <t>80638430</t>
  </si>
  <si>
    <t>Кугарчинский сельский совет</t>
  </si>
  <si>
    <t>80638440</t>
  </si>
  <si>
    <t>Максютовский сельский совет</t>
  </si>
  <si>
    <t>80638445</t>
  </si>
  <si>
    <t>80638450</t>
  </si>
  <si>
    <t>Нижнебиккузинский сельский совет</t>
  </si>
  <si>
    <t>80638455</t>
  </si>
  <si>
    <t>80638460</t>
  </si>
  <si>
    <t>Нукаевский сельский совет</t>
  </si>
  <si>
    <t>80638463</t>
  </si>
  <si>
    <t>Побоищенский сельский совет</t>
  </si>
  <si>
    <t>80638470</t>
  </si>
  <si>
    <t>Санзяповский сельский совет</t>
  </si>
  <si>
    <t>80638473</t>
  </si>
  <si>
    <t>Тляумбетовский сельский совет</t>
  </si>
  <si>
    <t>80638475</t>
  </si>
  <si>
    <t>Уральский сельский совет</t>
  </si>
  <si>
    <t>80638480</t>
  </si>
  <si>
    <t>Чапаевский сельский совет</t>
  </si>
  <si>
    <t>80638483</t>
  </si>
  <si>
    <t>80638485</t>
  </si>
  <si>
    <t>Юмагузинский сельский совет</t>
  </si>
  <si>
    <t>80638487</t>
  </si>
  <si>
    <t>Ялчинский сельский совет</t>
  </si>
  <si>
    <t>80638495</t>
  </si>
  <si>
    <t>Ахметовский сельский совет</t>
  </si>
  <si>
    <t>80640405</t>
  </si>
  <si>
    <t>Бакаевский сельский совет</t>
  </si>
  <si>
    <t>80640410</t>
  </si>
  <si>
    <t>Горьковский сельский совет</t>
  </si>
  <si>
    <t>80640415</t>
  </si>
  <si>
    <t>Карача-Елгинский сельский совет</t>
  </si>
  <si>
    <t>80640430</t>
  </si>
  <si>
    <t>Кушнаренковский сельский совет</t>
  </si>
  <si>
    <t>80640435</t>
  </si>
  <si>
    <t>Матвеевский сельский совет</t>
  </si>
  <si>
    <t>80640440</t>
  </si>
  <si>
    <t>Расмекеевский сельский совет</t>
  </si>
  <si>
    <t>80640465</t>
  </si>
  <si>
    <t>Старогумеровский сельский совет</t>
  </si>
  <si>
    <t>80640470</t>
  </si>
  <si>
    <t>Старокамышлинский сельский совет</t>
  </si>
  <si>
    <t>80640475</t>
  </si>
  <si>
    <t>Старокурмашевский сельский совет</t>
  </si>
  <si>
    <t>80640477</t>
  </si>
  <si>
    <t>Старотукмаклинский сельский совет</t>
  </si>
  <si>
    <t>80640480</t>
  </si>
  <si>
    <t>Шариповский сельский совет</t>
  </si>
  <si>
    <t>80640490</t>
  </si>
  <si>
    <t>Бахмутский сельский совет</t>
  </si>
  <si>
    <t>80639410</t>
  </si>
  <si>
    <t>Ермолаевский сельский совет</t>
  </si>
  <si>
    <t>80639412</t>
  </si>
  <si>
    <t>Зяк-Ишметовский сельский совет</t>
  </si>
  <si>
    <t>80639417</t>
  </si>
  <si>
    <t>Илькинеевский сельский совет</t>
  </si>
  <si>
    <t>80639415</t>
  </si>
  <si>
    <t>Кривле-Илюшкинский сельский совет</t>
  </si>
  <si>
    <t>80639420</t>
  </si>
  <si>
    <t>Ленинский сельский совет</t>
  </si>
  <si>
    <t>80639425</t>
  </si>
  <si>
    <t>Мурапталовский сельский совет</t>
  </si>
  <si>
    <t>80639435</t>
  </si>
  <si>
    <t>Отрадинский сельский совет</t>
  </si>
  <si>
    <t>80639440</t>
  </si>
  <si>
    <t>Свободинский сельский совет</t>
  </si>
  <si>
    <t>80639450</t>
  </si>
  <si>
    <t>Таймасовский сельский совет</t>
  </si>
  <si>
    <t>80639455</t>
  </si>
  <si>
    <t>Шабагишский сельский совет</t>
  </si>
  <si>
    <t>80639460</t>
  </si>
  <si>
    <t>Якшимбетовский сельский совет</t>
  </si>
  <si>
    <t>80639465</t>
  </si>
  <si>
    <t>Абитовский сельский совет</t>
  </si>
  <si>
    <t>80641402</t>
  </si>
  <si>
    <t>Александровский сельский совет</t>
  </si>
  <si>
    <t>80641405</t>
  </si>
  <si>
    <t>Аптраковский сельский совет</t>
  </si>
  <si>
    <t>80641410</t>
  </si>
  <si>
    <t>Араслановский сельский совет</t>
  </si>
  <si>
    <t>80641415</t>
  </si>
  <si>
    <t>Воскресенский сельский совет</t>
  </si>
  <si>
    <t>80641422</t>
  </si>
  <si>
    <t>Город Мелеуз</t>
  </si>
  <si>
    <t>80641101</t>
  </si>
  <si>
    <t>Денисовский сельский совет</t>
  </si>
  <si>
    <t>80641435</t>
  </si>
  <si>
    <t>Зирганский сельский совет</t>
  </si>
  <si>
    <t>80641430</t>
  </si>
  <si>
    <t>Иштугановский сельский совет</t>
  </si>
  <si>
    <t>80641445</t>
  </si>
  <si>
    <t>Корнеевский сельский совет</t>
  </si>
  <si>
    <t>80641480</t>
  </si>
  <si>
    <t>Мелеузовский сельский совет</t>
  </si>
  <si>
    <t>80641450</t>
  </si>
  <si>
    <t>Нордовский сельский совет</t>
  </si>
  <si>
    <t>80641455</t>
  </si>
  <si>
    <t>Нугушевский сельский совет</t>
  </si>
  <si>
    <t>80641460</t>
  </si>
  <si>
    <t>Партизанский сельский совет</t>
  </si>
  <si>
    <t>80641465</t>
  </si>
  <si>
    <t>80641470</t>
  </si>
  <si>
    <t>Сарышевский сельский совет</t>
  </si>
  <si>
    <t>80641475</t>
  </si>
  <si>
    <t>Шевченковский сельский совет</t>
  </si>
  <si>
    <t>80641485</t>
  </si>
  <si>
    <t>Абдуллинский сельский совет</t>
  </si>
  <si>
    <t>80642401</t>
  </si>
  <si>
    <t>Алегазовский сельский совет</t>
  </si>
  <si>
    <t>80642405</t>
  </si>
  <si>
    <t>Большеокинский сельский совет</t>
  </si>
  <si>
    <t>80642410</t>
  </si>
  <si>
    <t>Большеустьикинский сельский совет</t>
  </si>
  <si>
    <t>80642415</t>
  </si>
  <si>
    <t>Дуван-Мечетлинский сельский совет</t>
  </si>
  <si>
    <t>80642420</t>
  </si>
  <si>
    <t>Кургатовский сельский совет</t>
  </si>
  <si>
    <t>80642423</t>
  </si>
  <si>
    <t>Лемез-Тамакский сельский совет</t>
  </si>
  <si>
    <t>80642425</t>
  </si>
  <si>
    <t>Малоустьикинский сельский совет</t>
  </si>
  <si>
    <t>80642430</t>
  </si>
  <si>
    <t>Новомещеровский сельский совет</t>
  </si>
  <si>
    <t>80642435</t>
  </si>
  <si>
    <t>Новояушевский сельский совет</t>
  </si>
  <si>
    <t>80642442</t>
  </si>
  <si>
    <t>Ростовский сельский совет</t>
  </si>
  <si>
    <t>80642445</t>
  </si>
  <si>
    <t>Юнусовский сельский совет</t>
  </si>
  <si>
    <t>80642450</t>
  </si>
  <si>
    <t>Акбулатовский сельский совет</t>
  </si>
  <si>
    <t>80643405</t>
  </si>
  <si>
    <t>Баймурзинский сельский совет</t>
  </si>
  <si>
    <t>80643410</t>
  </si>
  <si>
    <t>Большесухоязовский сельский совет</t>
  </si>
  <si>
    <t>80643415</t>
  </si>
  <si>
    <t>Большешадинский сельский совет</t>
  </si>
  <si>
    <t>80643420</t>
  </si>
  <si>
    <t>Ирсаевский сельский совет</t>
  </si>
  <si>
    <t>80643425</t>
  </si>
  <si>
    <t>Кайраковский сельский совет</t>
  </si>
  <si>
    <t>80643430</t>
  </si>
  <si>
    <t>Камеевский сельский совет</t>
  </si>
  <si>
    <t>80643435</t>
  </si>
  <si>
    <t>Мавлютовский сельский совет</t>
  </si>
  <si>
    <t>80643445</t>
  </si>
  <si>
    <t>Мишкинский сельский совет</t>
  </si>
  <si>
    <t>80643450</t>
  </si>
  <si>
    <t>Новотроицкий сельский совет</t>
  </si>
  <si>
    <t>80643455</t>
  </si>
  <si>
    <t>Староарзаматовский сельский совет</t>
  </si>
  <si>
    <t>80643460</t>
  </si>
  <si>
    <t>Тынбаевский сельский совет</t>
  </si>
  <si>
    <t>80643465</t>
  </si>
  <si>
    <t>Урьядинский сельский совет</t>
  </si>
  <si>
    <t>80643470</t>
  </si>
  <si>
    <t>Чураевский сельский совет</t>
  </si>
  <si>
    <t>80643480</t>
  </si>
  <si>
    <t>80644405</t>
  </si>
  <si>
    <t>80644410</t>
  </si>
  <si>
    <t>Большекаркалинский сельский совет</t>
  </si>
  <si>
    <t>80644415</t>
  </si>
  <si>
    <t>Енебей-Урсаевский сельский совет</t>
  </si>
  <si>
    <t>80644420</t>
  </si>
  <si>
    <t>Зильдяровский сельский совет</t>
  </si>
  <si>
    <t>80644425</t>
  </si>
  <si>
    <t>Ильчигуловский сельский совет</t>
  </si>
  <si>
    <t>80644428</t>
  </si>
  <si>
    <t>Карановский сельский совет</t>
  </si>
  <si>
    <t>80644429</t>
  </si>
  <si>
    <t>Качегановский сельский совет</t>
  </si>
  <si>
    <t>80644430</t>
  </si>
  <si>
    <t>Кожай-Семеновский сельский совет</t>
  </si>
  <si>
    <t>80644435</t>
  </si>
  <si>
    <t>Менеузтамакский сельский совет</t>
  </si>
  <si>
    <t>80644440</t>
  </si>
  <si>
    <t>Миякибашевский сельский совет</t>
  </si>
  <si>
    <t>80644445</t>
  </si>
  <si>
    <t>Миякинский сельский совет</t>
  </si>
  <si>
    <t>80644450</t>
  </si>
  <si>
    <t>Новокарамалинский сельский совет</t>
  </si>
  <si>
    <t>80644460</t>
  </si>
  <si>
    <t>Сатыевский сельский совет</t>
  </si>
  <si>
    <t>80644465</t>
  </si>
  <si>
    <t>Уршакбашкарамалинский сельский совет</t>
  </si>
  <si>
    <t>80644470</t>
  </si>
  <si>
    <t>Байгильдинский сельский совет</t>
  </si>
  <si>
    <t>80645405</t>
  </si>
  <si>
    <t>Баш-Шидинский сельский совет</t>
  </si>
  <si>
    <t>80645410</t>
  </si>
  <si>
    <t>Красногорский сельский совет</t>
  </si>
  <si>
    <t>80645415</t>
  </si>
  <si>
    <t>Красноключевский сельский совет</t>
  </si>
  <si>
    <t>80645416</t>
  </si>
  <si>
    <t>80645420</t>
  </si>
  <si>
    <t>Новокулевский сельский совет</t>
  </si>
  <si>
    <t>80645435</t>
  </si>
  <si>
    <t>Новосубаевский сельский совет</t>
  </si>
  <si>
    <t>80645440</t>
  </si>
  <si>
    <t>Павловский сельский совет</t>
  </si>
  <si>
    <t>80645444</t>
  </si>
  <si>
    <t>80645445</t>
  </si>
  <si>
    <t>Сарвинский сельский совет</t>
  </si>
  <si>
    <t>80645450</t>
  </si>
  <si>
    <t>Старобедеевский сельский совет</t>
  </si>
  <si>
    <t>80645452</t>
  </si>
  <si>
    <t>Староисаевский сельский совет</t>
  </si>
  <si>
    <t>80645455</t>
  </si>
  <si>
    <t>Алькинский сельский совет</t>
  </si>
  <si>
    <t>80647405</t>
  </si>
  <si>
    <t>Аркауловский сельский совет</t>
  </si>
  <si>
    <t>80647410</t>
  </si>
  <si>
    <t>Ишимбаевский сельский совет</t>
  </si>
  <si>
    <t>80647415</t>
  </si>
  <si>
    <t>Лагеревский сельский совет</t>
  </si>
  <si>
    <t>80647425</t>
  </si>
  <si>
    <t>Лаклинский сельский совет</t>
  </si>
  <si>
    <t>80647430</t>
  </si>
  <si>
    <t>Малоязовский сельский совет</t>
  </si>
  <si>
    <t>80647435</t>
  </si>
  <si>
    <t>Мечетлинский сельский совет</t>
  </si>
  <si>
    <t>80647440</t>
  </si>
  <si>
    <t>Мещегаровский сельский совет</t>
  </si>
  <si>
    <t>80647445</t>
  </si>
  <si>
    <t>Мурсалимкинский сельский совет</t>
  </si>
  <si>
    <t>80647447</t>
  </si>
  <si>
    <t>Насибашевский сельский совет</t>
  </si>
  <si>
    <t>80647450</t>
  </si>
  <si>
    <t>80647476</t>
  </si>
  <si>
    <t>Салаватский сельский совет</t>
  </si>
  <si>
    <t>80647453</t>
  </si>
  <si>
    <t>Таймеевский сельский совет</t>
  </si>
  <si>
    <t>80647455</t>
  </si>
  <si>
    <t>Терменевский сельский совет</t>
  </si>
  <si>
    <t>80647460</t>
  </si>
  <si>
    <t>Турналинский сельский совет</t>
  </si>
  <si>
    <t>80647465</t>
  </si>
  <si>
    <t>Янгантауский сельский совет</t>
  </si>
  <si>
    <t>80647475</t>
  </si>
  <si>
    <t>Айдаралинский сельский совет</t>
  </si>
  <si>
    <t>80648405</t>
  </si>
  <si>
    <t>Аллагуватский сельский совет</t>
  </si>
  <si>
    <t>80648402</t>
  </si>
  <si>
    <t>Бакеевский сельский совет</t>
  </si>
  <si>
    <t>80648410</t>
  </si>
  <si>
    <t>Бузатовский сельский совет</t>
  </si>
  <si>
    <t>80648415</t>
  </si>
  <si>
    <t>Кабакушский сельский совет</t>
  </si>
  <si>
    <t>80648418</t>
  </si>
  <si>
    <t>Карагушский сельский совет</t>
  </si>
  <si>
    <t>80648420</t>
  </si>
  <si>
    <t>Куганакбашевский сельский совет</t>
  </si>
  <si>
    <t>80648425</t>
  </si>
  <si>
    <t>Кундрякский сельский совет</t>
  </si>
  <si>
    <t>80648430</t>
  </si>
  <si>
    <t>Сарайсинский сельский совет</t>
  </si>
  <si>
    <t>80648435</t>
  </si>
  <si>
    <t>Старокалкашевский сельский совет</t>
  </si>
  <si>
    <t>80648440</t>
  </si>
  <si>
    <t>Стерлибашевский сельский совет</t>
  </si>
  <si>
    <t>80648445</t>
  </si>
  <si>
    <t>Тятер-Араслановский сельский совет</t>
  </si>
  <si>
    <t>80648455</t>
  </si>
  <si>
    <t>Халикеевский сельский совет</t>
  </si>
  <si>
    <t>80648460</t>
  </si>
  <si>
    <t>Янгурчинский сельский совет</t>
  </si>
  <si>
    <t>80648465</t>
  </si>
  <si>
    <t>Яшергановский сельский совет</t>
  </si>
  <si>
    <t>80648470</t>
  </si>
  <si>
    <t>Айгулевский сельский совет</t>
  </si>
  <si>
    <t>80649404</t>
  </si>
  <si>
    <t>Алатанинский сельский совет</t>
  </si>
  <si>
    <t>80649412</t>
  </si>
  <si>
    <t>Ашкадарский сельский совет</t>
  </si>
  <si>
    <t>80649416</t>
  </si>
  <si>
    <t>Аючевский сельский совет</t>
  </si>
  <si>
    <t>80649418</t>
  </si>
  <si>
    <t>Буриказгановский сельский совет</t>
  </si>
  <si>
    <t>80649428</t>
  </si>
  <si>
    <t>Казадаевский сельский совет</t>
  </si>
  <si>
    <t>80649436</t>
  </si>
  <si>
    <t>Константиноградовский сельский совет</t>
  </si>
  <si>
    <t>80649420</t>
  </si>
  <si>
    <t>Красноярский сельский совет</t>
  </si>
  <si>
    <t>80649444</t>
  </si>
  <si>
    <t>Куганакский сельский совет</t>
  </si>
  <si>
    <t>80649440</t>
  </si>
  <si>
    <t>Максимовский сельский совет</t>
  </si>
  <si>
    <t>80649424</t>
  </si>
  <si>
    <t>Наумовский сельский совет</t>
  </si>
  <si>
    <t>80649448</t>
  </si>
  <si>
    <t>80649452</t>
  </si>
  <si>
    <t>80649460</t>
  </si>
  <si>
    <t>Отрадовский сельский совет</t>
  </si>
  <si>
    <t>80649456</t>
  </si>
  <si>
    <t>80649464</t>
  </si>
  <si>
    <t>Подлесненский сельский совет</t>
  </si>
  <si>
    <t>80649468</t>
  </si>
  <si>
    <t>Рощинский сельский совет</t>
  </si>
  <si>
    <t>80649478</t>
  </si>
  <si>
    <t>Рязановский сельский совет</t>
  </si>
  <si>
    <t>80649480</t>
  </si>
  <si>
    <t>Тюрюшлинский сельский совет</t>
  </si>
  <si>
    <t>80649488</t>
  </si>
  <si>
    <t>Услинский сельский совет</t>
  </si>
  <si>
    <t>80649492</t>
  </si>
  <si>
    <t>80650405</t>
  </si>
  <si>
    <t>Аксаитовский сельский совет</t>
  </si>
  <si>
    <t>80650410</t>
  </si>
  <si>
    <t>Бадряшевский сельский совет</t>
  </si>
  <si>
    <t>80650415</t>
  </si>
  <si>
    <t>Буль-Кайпановский сельский совет</t>
  </si>
  <si>
    <t>80650420</t>
  </si>
  <si>
    <t>Верхнетатышлинский сельский совет</t>
  </si>
  <si>
    <t>80650425</t>
  </si>
  <si>
    <t>Кальмияровский сельский совет</t>
  </si>
  <si>
    <t>80650430</t>
  </si>
  <si>
    <t>Кальтяевский сельский совет</t>
  </si>
  <si>
    <t>80650435</t>
  </si>
  <si>
    <t>Кудашевский сельский совет</t>
  </si>
  <si>
    <t>80650440</t>
  </si>
  <si>
    <t>Курдымский сельский совет</t>
  </si>
  <si>
    <t>80650445</t>
  </si>
  <si>
    <t>Нижнебалтачевский сельский совет</t>
  </si>
  <si>
    <t>80650450</t>
  </si>
  <si>
    <t>Новотатышлинский сельский совет</t>
  </si>
  <si>
    <t>80650455</t>
  </si>
  <si>
    <t>Шулгановский сельский совет</t>
  </si>
  <si>
    <t>80650460</t>
  </si>
  <si>
    <t>Ялгыз-Наратский сельский совет</t>
  </si>
  <si>
    <t>80650465</t>
  </si>
  <si>
    <t>80651405</t>
  </si>
  <si>
    <t>Верхнебишиндинский сельский совет</t>
  </si>
  <si>
    <t>80651410</t>
  </si>
  <si>
    <t>Верхнетроицкий сельский совет</t>
  </si>
  <si>
    <t>80651415</t>
  </si>
  <si>
    <t>Гафуровский сельский совет</t>
  </si>
  <si>
    <t>80651417</t>
  </si>
  <si>
    <t>Город Туймазы</t>
  </si>
  <si>
    <t>80651101</t>
  </si>
  <si>
    <t>Ильчимбетовский сельский совет</t>
  </si>
  <si>
    <t>80651420</t>
  </si>
  <si>
    <t>Какрыбашевский сельский совет</t>
  </si>
  <si>
    <t>80651425</t>
  </si>
  <si>
    <t>Кандринский сельский совет</t>
  </si>
  <si>
    <t>80651427</t>
  </si>
  <si>
    <t>Карамалы-Губеевский сельский совет</t>
  </si>
  <si>
    <t>80651430</t>
  </si>
  <si>
    <t>Каратовский сельский совет</t>
  </si>
  <si>
    <t>80651435</t>
  </si>
  <si>
    <t>Нижнетроицкий сельский совет</t>
  </si>
  <si>
    <t>80651439</t>
  </si>
  <si>
    <t>80651440</t>
  </si>
  <si>
    <t>80651445</t>
  </si>
  <si>
    <t>Серафимовский сельский совет</t>
  </si>
  <si>
    <t>80651447</t>
  </si>
  <si>
    <t>Старотуймазинский сельский совет</t>
  </si>
  <si>
    <t>80651455</t>
  </si>
  <si>
    <t>Субханкуловский сельский совет</t>
  </si>
  <si>
    <t>80651461</t>
  </si>
  <si>
    <t>Татар-Улкановский сельский совет</t>
  </si>
  <si>
    <t>80651465</t>
  </si>
  <si>
    <t>Тюменяковский сельский совет</t>
  </si>
  <si>
    <t>80651470</t>
  </si>
  <si>
    <t>Чукадыбашевский сельский совет</t>
  </si>
  <si>
    <t>80651475</t>
  </si>
  <si>
    <t>Авдонский сельский совет</t>
  </si>
  <si>
    <t>80652405</t>
  </si>
  <si>
    <t>80652403</t>
  </si>
  <si>
    <t>Булгаковский сельский совет</t>
  </si>
  <si>
    <t>80652410</t>
  </si>
  <si>
    <t>80652415</t>
  </si>
  <si>
    <t>Жуковский сельский совет</t>
  </si>
  <si>
    <t>80652418</t>
  </si>
  <si>
    <t>Зубовский сельский совет</t>
  </si>
  <si>
    <t>80652420</t>
  </si>
  <si>
    <t>Кармасанский сельский совет</t>
  </si>
  <si>
    <t>80652423</t>
  </si>
  <si>
    <t>Кирилловский сельский совет</t>
  </si>
  <si>
    <t>80652425</t>
  </si>
  <si>
    <t>80652430</t>
  </si>
  <si>
    <t>Миловский сельский совет</t>
  </si>
  <si>
    <t>80652435</t>
  </si>
  <si>
    <t>80652440</t>
  </si>
  <si>
    <t>80652450</t>
  </si>
  <si>
    <t>Ольховский сельский совет</t>
  </si>
  <si>
    <t>80652452</t>
  </si>
  <si>
    <t>Русско-Юрмашский сельский совет</t>
  </si>
  <si>
    <t>80652455</t>
  </si>
  <si>
    <t>Таптыковский сельский совет</t>
  </si>
  <si>
    <t>80652460</t>
  </si>
  <si>
    <t>Черкасский сельский совет</t>
  </si>
  <si>
    <t>80652472</t>
  </si>
  <si>
    <t>Чесноковский сельский совет</t>
  </si>
  <si>
    <t>80652473</t>
  </si>
  <si>
    <t>Шемякский сельский совет</t>
  </si>
  <si>
    <t>80652475</t>
  </si>
  <si>
    <t>Юматовский сельский совет</t>
  </si>
  <si>
    <t>80652480</t>
  </si>
  <si>
    <t>80653410</t>
  </si>
  <si>
    <t>Ахуновский сельский совет</t>
  </si>
  <si>
    <t>80653415</t>
  </si>
  <si>
    <t>Буйдинский сельский совет</t>
  </si>
  <si>
    <t>80653416</t>
  </si>
  <si>
    <t>Город Учалы</t>
  </si>
  <si>
    <t>80653101</t>
  </si>
  <si>
    <t>80653420</t>
  </si>
  <si>
    <t>Ильчинский сельский совет</t>
  </si>
  <si>
    <t>80653425</t>
  </si>
  <si>
    <t>Имангуловский сельский совет</t>
  </si>
  <si>
    <t>80653430</t>
  </si>
  <si>
    <t>Кирябинский сельский совет</t>
  </si>
  <si>
    <t>80653440</t>
  </si>
  <si>
    <t>Кунакбаевский сельский совет</t>
  </si>
  <si>
    <t>80653445</t>
  </si>
  <si>
    <t>Мансуровский сельский совет</t>
  </si>
  <si>
    <t>80653449</t>
  </si>
  <si>
    <t>Миндякский сельский совет</t>
  </si>
  <si>
    <t>80653448</t>
  </si>
  <si>
    <t>Наурузовский сельский совет</t>
  </si>
  <si>
    <t>80653450</t>
  </si>
  <si>
    <t>Новобайрамгуловский сельский совет</t>
  </si>
  <si>
    <t>80653455</t>
  </si>
  <si>
    <t>80653465</t>
  </si>
  <si>
    <t>Сафаровский сельский совет</t>
  </si>
  <si>
    <t>80653470</t>
  </si>
  <si>
    <t>Тунгатаровский сельский совет</t>
  </si>
  <si>
    <t>80653484</t>
  </si>
  <si>
    <t>Уразовский сельский совет</t>
  </si>
  <si>
    <t>80653488</t>
  </si>
  <si>
    <t>80653491</t>
  </si>
  <si>
    <t>Учалинский сельский совет</t>
  </si>
  <si>
    <t>80653496</t>
  </si>
  <si>
    <t>Бала-Четырманский сельский совет</t>
  </si>
  <si>
    <t>80654405</t>
  </si>
  <si>
    <t>Балыклинский сельский совет</t>
  </si>
  <si>
    <t>80654410</t>
  </si>
  <si>
    <t>Булякаевский сельский совет</t>
  </si>
  <si>
    <t>80654415</t>
  </si>
  <si>
    <t>Верхнеяушевский сельский совет</t>
  </si>
  <si>
    <t>80654416</t>
  </si>
  <si>
    <t>Гончаровский сельский совет</t>
  </si>
  <si>
    <t>80654417</t>
  </si>
  <si>
    <t>Дедовский сельский совет</t>
  </si>
  <si>
    <t>80654420</t>
  </si>
  <si>
    <t>Денискинский сельский совет</t>
  </si>
  <si>
    <t>80654425</t>
  </si>
  <si>
    <t>Каралачикский сельский совет</t>
  </si>
  <si>
    <t>80654427</t>
  </si>
  <si>
    <t>80654430</t>
  </si>
  <si>
    <t>80654440</t>
  </si>
  <si>
    <t>Пугачевский сельский совет</t>
  </si>
  <si>
    <t>80654445</t>
  </si>
  <si>
    <t>Разинский сельский совет</t>
  </si>
  <si>
    <t>80654450</t>
  </si>
  <si>
    <t>Теняевский сельский совет</t>
  </si>
  <si>
    <t>80654455</t>
  </si>
  <si>
    <t>Федоровский сельский совет</t>
  </si>
  <si>
    <t>80654460</t>
  </si>
  <si>
    <t>Абишевский сельский совет</t>
  </si>
  <si>
    <t>80655405</t>
  </si>
  <si>
    <t>Акъюловский сельский совет</t>
  </si>
  <si>
    <t>80655410</t>
  </si>
  <si>
    <t>Акъярский сельский совет</t>
  </si>
  <si>
    <t>80655415</t>
  </si>
  <si>
    <t>Антинганский сельский совет</t>
  </si>
  <si>
    <t>80655420</t>
  </si>
  <si>
    <t>Бурибайский сельский совет</t>
  </si>
  <si>
    <t>80655424</t>
  </si>
  <si>
    <t>80655425</t>
  </si>
  <si>
    <t>Маканский сельский совет</t>
  </si>
  <si>
    <t>80655430</t>
  </si>
  <si>
    <t>Новозирганский сельский совет</t>
  </si>
  <si>
    <t>80655432</t>
  </si>
  <si>
    <t>Самарский сельский совет</t>
  </si>
  <si>
    <t>80655433</t>
  </si>
  <si>
    <t>Таналыкский сельский совет</t>
  </si>
  <si>
    <t>80655440</t>
  </si>
  <si>
    <t>Татыр-Узякский сельский совет</t>
  </si>
  <si>
    <t>80655435</t>
  </si>
  <si>
    <t>Уфимский сельский совет</t>
  </si>
  <si>
    <t>80655445</t>
  </si>
  <si>
    <t>80655450</t>
  </si>
  <si>
    <t>Целинный сельский совет</t>
  </si>
  <si>
    <t>80655455</t>
  </si>
  <si>
    <t>Башировский сельский совет</t>
  </si>
  <si>
    <t>80656410</t>
  </si>
  <si>
    <t>Имянликулевский сельский совет</t>
  </si>
  <si>
    <t>80656415</t>
  </si>
  <si>
    <t>Калмашбашевский сельский совет</t>
  </si>
  <si>
    <t>80656420</t>
  </si>
  <si>
    <t>Новобалтачевский сельский совет</t>
  </si>
  <si>
    <t>80656425</t>
  </si>
  <si>
    <t>Новокутовский сельский совет</t>
  </si>
  <si>
    <t>80656435</t>
  </si>
  <si>
    <t>Рапатовский сельский совет</t>
  </si>
  <si>
    <t>80656440</t>
  </si>
  <si>
    <t>Резяповский сельский совет</t>
  </si>
  <si>
    <t>80656445</t>
  </si>
  <si>
    <t>Старокалмашевский сельский совет</t>
  </si>
  <si>
    <t>80656450</t>
  </si>
  <si>
    <t>Тайняшевский сельский совет</t>
  </si>
  <si>
    <t>80656455</t>
  </si>
  <si>
    <t>80656460</t>
  </si>
  <si>
    <t>Урнякский сельский совет</t>
  </si>
  <si>
    <t>80656465</t>
  </si>
  <si>
    <t>Чекмагушевский сельский совет</t>
  </si>
  <si>
    <t>80656470</t>
  </si>
  <si>
    <t>80656475</t>
  </si>
  <si>
    <t>Алкинский сельский совет</t>
  </si>
  <si>
    <t>80657405</t>
  </si>
  <si>
    <t>Аровский сельский совет</t>
  </si>
  <si>
    <t>80657410</t>
  </si>
  <si>
    <t>80657415</t>
  </si>
  <si>
    <t>80657420</t>
  </si>
  <si>
    <t>Дурасовский сельский совет</t>
  </si>
  <si>
    <t>80657425</t>
  </si>
  <si>
    <t>Енгалышевский сельский совет</t>
  </si>
  <si>
    <t>80657430</t>
  </si>
  <si>
    <t>Еремеевский сельский совет</t>
  </si>
  <si>
    <t>80657435</t>
  </si>
  <si>
    <t>Ибрагимовский сельский совет</t>
  </si>
  <si>
    <t>80657440</t>
  </si>
  <si>
    <t>Кара-Якуповский сельский совет</t>
  </si>
  <si>
    <t>80657445</t>
  </si>
  <si>
    <t>Лесной сельский совет</t>
  </si>
  <si>
    <t>80657446</t>
  </si>
  <si>
    <t>80657450</t>
  </si>
  <si>
    <t>80657455</t>
  </si>
  <si>
    <t>Чишминский поссовет</t>
  </si>
  <si>
    <t>80657151</t>
  </si>
  <si>
    <t>80657465</t>
  </si>
  <si>
    <t>Чувалкиповский сельский совет</t>
  </si>
  <si>
    <t>80657470</t>
  </si>
  <si>
    <t>Шингак-Кульский сельский совет</t>
  </si>
  <si>
    <t>80657475</t>
  </si>
  <si>
    <t>Акбарисовский сельский совет</t>
  </si>
  <si>
    <t>80658405</t>
  </si>
  <si>
    <t>Базгиевский сельский совет</t>
  </si>
  <si>
    <t>80658410</t>
  </si>
  <si>
    <t>Дмитриево-Полянский сельский совет</t>
  </si>
  <si>
    <t>80658415</t>
  </si>
  <si>
    <t>Дюртюлинский сельский совет</t>
  </si>
  <si>
    <t>80658420</t>
  </si>
  <si>
    <t>80658425</t>
  </si>
  <si>
    <t>Мичуринский сельский совет</t>
  </si>
  <si>
    <t>80658430</t>
  </si>
  <si>
    <t>Нижнезаитовский сельский совет</t>
  </si>
  <si>
    <t>80658435</t>
  </si>
  <si>
    <t>Нижнеташлинский сельский совет</t>
  </si>
  <si>
    <t>80658440</t>
  </si>
  <si>
    <t>Нуреевский сельский совет</t>
  </si>
  <si>
    <t>80658445</t>
  </si>
  <si>
    <t>Писаревский сельский совет</t>
  </si>
  <si>
    <t>80658455</t>
  </si>
  <si>
    <t>Старотумбагушевский сельский совет</t>
  </si>
  <si>
    <t>80658465</t>
  </si>
  <si>
    <t>Чалмалинский сельский совет</t>
  </si>
  <si>
    <t>80658475</t>
  </si>
  <si>
    <t>Шаранский сельский совет</t>
  </si>
  <si>
    <t>80658485</t>
  </si>
  <si>
    <t>Асавдыбашский сельский совет</t>
  </si>
  <si>
    <t>80659410</t>
  </si>
  <si>
    <t>80659415</t>
  </si>
  <si>
    <t>Воядинский сельский совет</t>
  </si>
  <si>
    <t>80659420</t>
  </si>
  <si>
    <t>Город Янаул</t>
  </si>
  <si>
    <t>80659101</t>
  </si>
  <si>
    <t>Ижболдинский сельский совет</t>
  </si>
  <si>
    <t>80659430</t>
  </si>
  <si>
    <t>Истякский сельский совет</t>
  </si>
  <si>
    <t>80659435</t>
  </si>
  <si>
    <t>Иткинеевский сельский совет</t>
  </si>
  <si>
    <t>80659440</t>
  </si>
  <si>
    <t>Кармановский сельский совет</t>
  </si>
  <si>
    <t>80659445</t>
  </si>
  <si>
    <t>Кисак-Каинский сельский совет</t>
  </si>
  <si>
    <t>80659450</t>
  </si>
  <si>
    <t>80659453</t>
  </si>
  <si>
    <t>80659455</t>
  </si>
  <si>
    <t>Новоартаульский сельский совет</t>
  </si>
  <si>
    <t>80659460</t>
  </si>
  <si>
    <t>80659465</t>
  </si>
  <si>
    <t>80659470</t>
  </si>
  <si>
    <t>Сандугачевский сельский совет</t>
  </si>
  <si>
    <t>80659475</t>
  </si>
  <si>
    <t>Староваряшский сельский совет</t>
  </si>
  <si>
    <t>80659480</t>
  </si>
  <si>
    <t>Старокудашевский сельский совет</t>
  </si>
  <si>
    <t>80659485</t>
  </si>
  <si>
    <t>Шудекский сельский совет</t>
  </si>
  <si>
    <t>80659490</t>
  </si>
  <si>
    <t>Ямадинский сельский совет</t>
  </si>
  <si>
    <t>80659495</t>
  </si>
  <si>
    <t xml:space="preserve">Калимуллин </t>
  </si>
  <si>
    <t>Ринат</t>
  </si>
  <si>
    <t>Идханович</t>
  </si>
  <si>
    <t>8(34754)3-11-62</t>
  </si>
  <si>
    <t>Гатауллина</t>
  </si>
  <si>
    <t>Зульфия</t>
  </si>
  <si>
    <t>Галимардановна</t>
  </si>
  <si>
    <t>8(34754)3-12-01</t>
  </si>
  <si>
    <t>Имангулова</t>
  </si>
  <si>
    <t>Лилия</t>
  </si>
  <si>
    <t>Игоревна</t>
  </si>
  <si>
    <t>Бухгалтер-экономист</t>
  </si>
  <si>
    <t>raevka1@yandex.ru</t>
  </si>
  <si>
    <t>Общество с органиченной ответственностью</t>
  </si>
  <si>
    <t>35.12.1,35.12.2,35.30.14</t>
  </si>
  <si>
    <t>передача электроэнергии, производство пара и горячей воды (тепловой энергии), передача пара и горячей воды (тепловой энергии)</t>
  </si>
  <si>
    <t>Рабочие машины и оборудования</t>
  </si>
  <si>
    <t>Транспортные средства</t>
  </si>
  <si>
    <t>Авансовые платежи по налогу на прибыль</t>
  </si>
  <si>
    <t>Переплата по налогу на имущество</t>
  </si>
  <si>
    <t>Страховые взносы по несчаст. Случ.</t>
  </si>
  <si>
    <t>Поставщикам и подрядчикам</t>
  </si>
  <si>
    <t>Задолженность по заработной плате</t>
  </si>
  <si>
    <t>Задолженность во внебюджетные фонды</t>
  </si>
  <si>
    <t>По налогам и сборам</t>
  </si>
  <si>
    <t>ы</t>
  </si>
  <si>
    <t>Тепловая энергия</t>
  </si>
  <si>
    <t>Элетрическая энергия</t>
  </si>
  <si>
    <t xml:space="preserve"> Прочая деятельность</t>
  </si>
  <si>
    <t>Присоединение к электрическим сетям</t>
  </si>
  <si>
    <t>21103</t>
  </si>
  <si>
    <t>21104</t>
  </si>
  <si>
    <t>21203</t>
  </si>
  <si>
    <t>21204</t>
  </si>
  <si>
    <t>21003</t>
  </si>
  <si>
    <t>21004</t>
  </si>
  <si>
    <t>22203</t>
  </si>
  <si>
    <t>22202</t>
  </si>
  <si>
    <t>22204</t>
  </si>
  <si>
    <t>22003</t>
  </si>
  <si>
    <t>22004</t>
  </si>
  <si>
    <t>Прочая деятельность</t>
  </si>
  <si>
    <t>Теплоэнергия Субсидия потребителям по тарифам, не обеспечивающим возмещение ездержек</t>
  </si>
  <si>
    <t>Электроэнергия Сверхнормативные потери в сетях</t>
  </si>
  <si>
    <t>12.3</t>
  </si>
  <si>
    <t>12.4</t>
  </si>
  <si>
    <t>Электроэнергия</t>
  </si>
  <si>
    <t>23003</t>
  </si>
  <si>
    <t>23004</t>
  </si>
  <si>
    <t>24212</t>
  </si>
  <si>
    <t>24213</t>
  </si>
  <si>
    <t>24214</t>
  </si>
  <si>
    <t>Электрическая энергия</t>
  </si>
  <si>
    <t>16.4</t>
  </si>
  <si>
    <t>24604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</si>
</sst>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_);[Red]\(&quot;$&quot;#,##0\)"/>
    <numFmt numFmtId="165" formatCode="_-* #,##0.00[$€-1]_-;\-* #,##0.00[$€-1]_-;_-* &quot;-&quot;??[$€-1]_-"/>
  </numFmts>
  <fonts count="56">
    <font>
      <sz val="12"/>
      <name val="Arial"/>
      <family val="2"/>
    </font>
    <font>
      <sz val="9"/>
      <name val="Tahoma"/>
      <family val="2"/>
    </font>
    <font>
      <sz val="10"/>
      <name val="Arial Cyr"/>
    </font>
    <font>
      <sz val="10"/>
      <name val="Helv"/>
    </font>
    <font>
      <sz val="10"/>
      <name val="MS Sans Serif"/>
      <family val="2"/>
    </font>
    <font>
      <sz val="8"/>
      <name val="Helv"/>
    </font>
    <font>
      <sz val="9"/>
      <name val="Tahoma"/>
      <family val="2"/>
    </font>
    <font>
      <sz val="12"/>
      <name val="Arial"/>
      <family val="2"/>
    </font>
    <font>
      <b/>
      <sz val="9"/>
      <name val="Tahoma"/>
      <family val="2"/>
    </font>
    <font>
      <sz val="10"/>
      <name val="Tahoma"/>
      <family val="2"/>
    </font>
    <font>
      <sz val="11"/>
      <color indexed="8"/>
      <name val="Calibri"/>
      <family val="2"/>
    </font>
    <font>
      <sz val="11"/>
      <color indexed="62"/>
      <name val="Calibri"/>
      <family val="2"/>
    </font>
    <font>
      <b/>
      <sz val="10"/>
      <name val="Tahoma"/>
      <family val="2"/>
    </font>
    <font>
      <b/>
      <u/>
      <sz val="9"/>
      <color indexed="12"/>
      <name val="Tahoma"/>
      <family val="2"/>
    </font>
    <font>
      <sz val="10"/>
      <color indexed="9"/>
      <name val="Arial Cyr"/>
    </font>
    <font>
      <sz val="8"/>
      <name val="Palatino"/>
      <family val="1"/>
    </font>
    <font>
      <u/>
      <sz val="10"/>
      <color indexed="36"/>
      <name val="Arial Cyr"/>
    </font>
    <font>
      <u/>
      <sz val="10"/>
      <color indexed="12"/>
      <name val="Arial Cyr"/>
    </font>
    <font>
      <sz val="10"/>
      <color indexed="8"/>
      <name val="Tahoma"/>
      <family val="2"/>
    </font>
    <font>
      <b/>
      <sz val="10"/>
      <color indexed="8"/>
      <name val="Tahoma"/>
      <family val="2"/>
    </font>
    <font>
      <sz val="10"/>
      <color indexed="9"/>
      <name val="Tahoma"/>
      <family val="2"/>
    </font>
    <font>
      <sz val="8"/>
      <name val="Verdana"/>
      <family val="2"/>
    </font>
    <font>
      <sz val="10"/>
      <color indexed="10"/>
      <name val="Tahoma"/>
      <family val="2"/>
    </font>
    <font>
      <sz val="10"/>
      <name val="Helv"/>
    </font>
    <font>
      <sz val="8"/>
      <name val="Arial"/>
      <family val="2"/>
    </font>
    <font>
      <sz val="11"/>
      <name val="Tahoma"/>
      <family val="2"/>
    </font>
    <font>
      <u/>
      <sz val="9"/>
      <color indexed="12"/>
      <name val="Tahoma"/>
      <family val="2"/>
    </font>
    <font>
      <sz val="9"/>
      <color indexed="11"/>
      <name val="Tahoma"/>
      <family val="2"/>
    </font>
    <font>
      <sz val="9"/>
      <color indexed="8"/>
      <name val="Tahoma"/>
      <family val="2"/>
    </font>
    <font>
      <b/>
      <sz val="14"/>
      <name val="Franklin Gothic Medium"/>
      <family val="2"/>
    </font>
    <font>
      <b/>
      <u/>
      <sz val="11"/>
      <color indexed="12"/>
      <name val="Arial"/>
      <family val="2"/>
    </font>
    <font>
      <sz val="10"/>
      <color theme="0"/>
      <name val="Arial Cyr"/>
    </font>
    <font>
      <sz val="10"/>
      <name val="Arial"/>
      <family val="2"/>
    </font>
    <font>
      <sz val="10"/>
      <color theme="0"/>
      <name val="Tahoma"/>
      <family val="2"/>
    </font>
    <font>
      <sz val="10"/>
      <color indexed="63"/>
      <name val="Tahoma"/>
      <family val="2"/>
    </font>
    <font>
      <i/>
      <sz val="10"/>
      <color indexed="8"/>
      <name val="Tahoma"/>
      <family val="2"/>
    </font>
    <font>
      <i/>
      <sz val="10"/>
      <color indexed="63"/>
      <name val="Tahoma"/>
      <family val="2"/>
    </font>
    <font>
      <sz val="10"/>
      <color theme="0" tint="-0.249977111117893"/>
      <name val="Tahoma"/>
      <family val="2"/>
    </font>
    <font>
      <b/>
      <u/>
      <sz val="10"/>
      <color indexed="12"/>
      <name val="Tahoma"/>
      <family val="2"/>
    </font>
    <font>
      <u/>
      <sz val="10"/>
      <color indexed="56"/>
      <name val="Tahoma"/>
      <family val="2"/>
    </font>
    <font>
      <sz val="10"/>
      <color indexed="8"/>
      <name val="Marlett"/>
    </font>
    <font>
      <b/>
      <sz val="10"/>
      <color rgb="FFFF0000"/>
      <name val="Tahoma"/>
      <family val="2"/>
    </font>
    <font>
      <sz val="10"/>
      <color theme="0" tint="-0.14999847407452621"/>
      <name val="Tahoma"/>
      <family val="2"/>
    </font>
    <font>
      <sz val="10"/>
      <color indexed="23"/>
      <name val="Tahoma"/>
      <family val="2"/>
    </font>
    <font>
      <sz val="10"/>
      <color indexed="22"/>
      <name val="Wingdings 2"/>
      <family val="1"/>
    </font>
    <font>
      <b/>
      <u/>
      <sz val="10"/>
      <name val="Tahoma"/>
      <family val="2"/>
    </font>
    <font>
      <b/>
      <u/>
      <sz val="10"/>
      <color indexed="63"/>
      <name val="Tahoma"/>
      <family val="2"/>
    </font>
    <font>
      <sz val="9"/>
      <color indexed="9"/>
      <name val="Tahoma"/>
      <family val="2"/>
    </font>
    <font>
      <vertAlign val="superscript"/>
      <sz val="10"/>
      <name val="Tahoma"/>
      <family val="2"/>
    </font>
    <font>
      <b/>
      <sz val="10"/>
      <color indexed="63"/>
      <name val="Tahoma"/>
      <family val="2"/>
    </font>
    <font>
      <b/>
      <sz val="10"/>
      <color indexed="23"/>
      <name val="Tahoma"/>
      <family val="2"/>
    </font>
    <font>
      <sz val="10"/>
      <color rgb="FFFF0000"/>
      <name val="Tahoma"/>
      <family val="2"/>
    </font>
    <font>
      <sz val="10"/>
      <color theme="5"/>
      <name val="Tahoma"/>
      <family val="2"/>
    </font>
    <font>
      <sz val="8"/>
      <name val="Tahoma"/>
      <family val="2"/>
      <charset val="204"/>
    </font>
    <font>
      <sz val="9"/>
      <color rgb="FF000000"/>
      <name val="Tahoma"/>
      <family val="2"/>
      <charset val="204"/>
    </font>
    <font>
      <b/>
      <sz val="18"/>
      <name val="Wingdings"/>
      <charset val="2"/>
    </font>
  </fonts>
  <fills count="16">
    <fill>
      <patternFill patternType="none"/>
    </fill>
    <fill>
      <patternFill patternType="gray125"/>
    </fill>
    <fill>
      <patternFill patternType="solid">
        <fgColor indexed="22"/>
      </patternFill>
    </fill>
    <fill>
      <patternFill patternType="solid">
        <fgColor indexed="55"/>
        <bgColor indexed="64"/>
      </patternFill>
    </fill>
    <fill>
      <patternFill patternType="solid">
        <fgColor indexed="47"/>
      </patternFill>
    </fill>
    <fill>
      <patternFill patternType="solid">
        <fgColor indexed="43"/>
        <bgColor indexed="64"/>
      </patternFill>
    </fill>
    <fill>
      <patternFill patternType="solid">
        <fgColor indexed="11"/>
        <bgColor indexed="64"/>
      </patternFill>
    </fill>
    <fill>
      <patternFill patternType="solid">
        <fgColor indexed="42"/>
        <bgColor indexed="64"/>
      </patternFill>
    </fill>
    <fill>
      <patternFill patternType="solid">
        <fgColor indexed="9"/>
        <bgColor indexed="64"/>
      </patternFill>
    </fill>
    <fill>
      <patternFill patternType="solid">
        <fgColor indexed="45"/>
        <bgColor indexed="64"/>
      </patternFill>
    </fill>
    <fill>
      <patternFill patternType="solid">
        <fgColor indexed="29"/>
        <bgColor indexed="64"/>
      </patternFill>
    </fill>
    <fill>
      <patternFill patternType="solid">
        <fgColor indexed="41"/>
        <bgColor indexed="64"/>
      </patternFill>
    </fill>
    <fill>
      <patternFill patternType="solid">
        <fgColor indexed="65"/>
        <bgColor indexed="64"/>
      </patternFill>
    </fill>
    <fill>
      <patternFill patternType="solid">
        <fgColor indexed="22"/>
        <bgColor indexed="64"/>
      </patternFill>
    </fill>
    <fill>
      <patternFill patternType="lightDown">
        <fgColor indexed="22"/>
      </patternFill>
    </fill>
    <fill>
      <patternFill patternType="solid">
        <fgColor theme="0"/>
        <bgColor indexed="64"/>
      </patternFill>
    </fill>
  </fills>
  <borders count="57">
    <border>
      <left/>
      <right/>
      <top/>
      <bottom/>
      <diagonal/>
    </border>
    <border>
      <left style="thin">
        <color indexed="23"/>
      </left>
      <right style="thin">
        <color indexed="23"/>
      </right>
      <top style="thin">
        <color indexed="23"/>
      </top>
      <bottom style="thin">
        <color indexed="23"/>
      </bottom>
      <diagonal/>
    </border>
    <border>
      <left style="thick">
        <color indexed="23"/>
      </left>
      <right style="thick">
        <color indexed="23"/>
      </right>
      <top style="thick">
        <color indexed="23"/>
      </top>
      <bottom style="thick">
        <color indexed="23"/>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55"/>
      </top>
      <bottom style="thin">
        <color indexed="55"/>
      </bottom>
      <diagonal/>
    </border>
    <border>
      <left style="thin">
        <color indexed="55"/>
      </left>
      <right style="thin">
        <color indexed="55"/>
      </right>
      <top style="thin">
        <color indexed="55"/>
      </top>
      <bottom style="thin">
        <color indexed="55"/>
      </bottom>
      <diagonal/>
    </border>
    <border>
      <left style="thin">
        <color indexed="22"/>
      </left>
      <right style="thin">
        <color indexed="22"/>
      </right>
      <top style="thin">
        <color indexed="22"/>
      </top>
      <bottom style="thin">
        <color indexed="22"/>
      </bottom>
      <diagonal/>
    </border>
    <border>
      <left style="thin">
        <color indexed="23"/>
      </left>
      <right/>
      <top/>
      <bottom/>
      <diagonal/>
    </border>
    <border>
      <left/>
      <right style="thin">
        <color indexed="23"/>
      </right>
      <top/>
      <bottom/>
      <diagonal/>
    </border>
    <border>
      <left style="thin">
        <color indexed="23"/>
      </left>
      <right/>
      <top/>
      <bottom style="thin">
        <color indexed="23"/>
      </bottom>
      <diagonal/>
    </border>
    <border>
      <left/>
      <right style="thin">
        <color indexed="23"/>
      </right>
      <top/>
      <bottom style="thin">
        <color indexed="23"/>
      </bottom>
      <diagonal/>
    </border>
    <border>
      <left/>
      <right/>
      <top/>
      <bottom style="thin">
        <color indexed="23"/>
      </bottom>
      <diagonal/>
    </border>
    <border>
      <left style="thin">
        <color indexed="55"/>
      </left>
      <right/>
      <top/>
      <bottom/>
      <diagonal/>
    </border>
    <border>
      <left style="thin">
        <color indexed="23"/>
      </left>
      <right/>
      <top style="thin">
        <color indexed="23"/>
      </top>
      <bottom style="thin">
        <color indexed="23"/>
      </bottom>
      <diagonal/>
    </border>
    <border>
      <left/>
      <right/>
      <top style="thin">
        <color indexed="23"/>
      </top>
      <bottom style="thin">
        <color indexed="23"/>
      </bottom>
      <diagonal/>
    </border>
    <border>
      <left/>
      <right style="thin">
        <color indexed="23"/>
      </right>
      <top style="thin">
        <color indexed="23"/>
      </top>
      <bottom style="thin">
        <color indexed="23"/>
      </bottom>
      <diagonal/>
    </border>
    <border>
      <left/>
      <right/>
      <top/>
      <bottom style="thin">
        <color indexed="55"/>
      </bottom>
      <diagonal/>
    </border>
    <border>
      <left style="thin">
        <color indexed="55"/>
      </left>
      <right style="thin">
        <color indexed="55"/>
      </right>
      <top style="thin">
        <color indexed="55"/>
      </top>
      <bottom/>
      <diagonal/>
    </border>
    <border>
      <left style="thin">
        <color indexed="55"/>
      </left>
      <right style="thin">
        <color indexed="55"/>
      </right>
      <top style="thin">
        <color indexed="55"/>
      </top>
      <bottom style="thin">
        <color rgb="FFDDDDDD"/>
      </bottom>
      <diagonal/>
    </border>
    <border>
      <left/>
      <right/>
      <top style="thin">
        <color indexed="23"/>
      </top>
      <bottom/>
      <diagonal/>
    </border>
    <border>
      <left style="thin">
        <color indexed="23"/>
      </left>
      <right style="thin">
        <color indexed="23"/>
      </right>
      <top/>
      <bottom style="thin">
        <color indexed="23"/>
      </bottom>
      <diagonal/>
    </border>
    <border>
      <left style="thin">
        <color indexed="23"/>
      </left>
      <right style="thin">
        <color indexed="23"/>
      </right>
      <top style="thin">
        <color indexed="23"/>
      </top>
      <bottom/>
      <diagonal/>
    </border>
    <border>
      <left style="thin">
        <color theme="0" tint="-0.34998626667073579"/>
      </left>
      <right style="thin">
        <color indexed="23"/>
      </right>
      <top style="thin">
        <color indexed="23"/>
      </top>
      <bottom style="thin">
        <color indexed="23"/>
      </bottom>
      <diagonal/>
    </border>
    <border>
      <left style="thin">
        <color theme="0" tint="-0.34998626667073579"/>
      </left>
      <right/>
      <top/>
      <bottom/>
      <diagonal/>
    </border>
    <border>
      <left style="thin">
        <color theme="0" tint="-0.34998626667073579"/>
      </left>
      <right style="thin">
        <color indexed="23"/>
      </right>
      <top style="thin">
        <color theme="0" tint="-0.34998626667073579"/>
      </top>
      <bottom style="thin">
        <color indexed="23"/>
      </bottom>
      <diagonal/>
    </border>
    <border>
      <left/>
      <right/>
      <top style="thin">
        <color theme="0" tint="-0.34998626667073579"/>
      </top>
      <bottom style="thin">
        <color theme="0" tint="-0.34998626667073579"/>
      </bottom>
      <diagonal/>
    </border>
    <border>
      <left/>
      <right/>
      <top style="thin">
        <color theme="0" tint="-0.34998626667073579"/>
      </top>
      <bottom/>
      <diagonal/>
    </border>
    <border>
      <left/>
      <right/>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55"/>
      </left>
      <right/>
      <top/>
      <bottom style="thin">
        <color indexed="55"/>
      </bottom>
      <diagonal/>
    </border>
    <border>
      <left/>
      <right style="thin">
        <color indexed="55"/>
      </right>
      <top/>
      <bottom style="thin">
        <color indexed="55"/>
      </bottom>
      <diagonal/>
    </border>
    <border>
      <left/>
      <right style="thin">
        <color indexed="23"/>
      </right>
      <top style="thin">
        <color indexed="23"/>
      </top>
      <bottom/>
      <diagonal/>
    </border>
    <border>
      <left/>
      <right style="thin">
        <color theme="0" tint="-0.34998626667073579"/>
      </right>
      <top style="thin">
        <color indexed="23"/>
      </top>
      <bottom style="thin">
        <color indexed="23"/>
      </bottom>
      <diagonal/>
    </border>
    <border>
      <left style="thin">
        <color rgb="FFBCBCBC"/>
      </left>
      <right style="thin">
        <color rgb="FFBCBCBC"/>
      </right>
      <top style="thin">
        <color rgb="FFBCBCBC"/>
      </top>
      <bottom style="thin">
        <color indexed="23"/>
      </bottom>
      <diagonal/>
    </border>
    <border>
      <left style="thin">
        <color rgb="FFBCBCBC"/>
      </left>
      <right style="thin">
        <color rgb="FFBCBCBC"/>
      </right>
      <top style="thin">
        <color rgb="FFBCBCBC"/>
      </top>
      <bottom/>
      <diagonal/>
    </border>
    <border>
      <left style="thin">
        <color rgb="FFBCBCBC"/>
      </left>
      <right style="thin">
        <color rgb="FFBCBCBC"/>
      </right>
      <top style="thin">
        <color indexed="23"/>
      </top>
      <bottom style="thin">
        <color rgb="FFBCBCBC"/>
      </bottom>
      <diagonal/>
    </border>
    <border>
      <left style="thin">
        <color rgb="FFBCBCBC"/>
      </left>
      <right style="thin">
        <color rgb="FFBCBCBC"/>
      </right>
      <top/>
      <bottom style="thin">
        <color rgb="FFBCBCBC"/>
      </bottom>
      <diagonal/>
    </border>
    <border>
      <left style="thin">
        <color rgb="FFBCBCBC"/>
      </left>
      <right style="thin">
        <color rgb="FFBCBCBC"/>
      </right>
      <top style="thin">
        <color rgb="FFBCBCBC"/>
      </top>
      <bottom style="thin">
        <color rgb="FFBCBCBC"/>
      </bottom>
      <diagonal/>
    </border>
    <border>
      <left style="thin">
        <color rgb="FFBCBCBC"/>
      </left>
      <right/>
      <top style="thin">
        <color rgb="FFBCBCBC"/>
      </top>
      <bottom style="thin">
        <color rgb="FFBCBCBC"/>
      </bottom>
      <diagonal/>
    </border>
    <border>
      <left/>
      <right/>
      <top style="thin">
        <color rgb="FFBCBCBC"/>
      </top>
      <bottom style="thin">
        <color rgb="FFBCBCBC"/>
      </bottom>
      <diagonal/>
    </border>
    <border>
      <left/>
      <right style="thin">
        <color rgb="FFBCBCBC"/>
      </right>
      <top style="thin">
        <color rgb="FFBCBCBC"/>
      </top>
      <bottom style="thin">
        <color rgb="FFBCBCBC"/>
      </bottom>
      <diagonal/>
    </border>
    <border>
      <left/>
      <right style="thin">
        <color rgb="FFBCBCBC"/>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BCBCBC"/>
      </left>
      <right/>
      <top/>
      <bottom/>
      <diagonal/>
    </border>
    <border>
      <left style="thin">
        <color rgb="FFBCBCBC"/>
      </left>
      <right/>
      <top/>
      <bottom style="thin">
        <color rgb="FFBCBCBC"/>
      </bottom>
      <diagonal/>
    </border>
    <border>
      <left/>
      <right/>
      <top/>
      <bottom style="thin">
        <color rgb="FFBCBCBC"/>
      </bottom>
      <diagonal/>
    </border>
    <border>
      <left/>
      <right style="thin">
        <color rgb="FFBCBCBC"/>
      </right>
      <top/>
      <bottom style="thin">
        <color rgb="FFBCBCBC"/>
      </bottom>
      <diagonal/>
    </border>
    <border>
      <left style="thin">
        <color rgb="FFBCBCBC"/>
      </left>
      <right/>
      <top style="thin">
        <color rgb="FFBCBCBC"/>
      </top>
      <bottom/>
      <diagonal/>
    </border>
    <border>
      <left/>
      <right/>
      <top style="thin">
        <color rgb="FFBCBCBC"/>
      </top>
      <bottom/>
      <diagonal/>
    </border>
    <border>
      <left/>
      <right style="thin">
        <color rgb="FFBCBCBC"/>
      </right>
      <top style="thin">
        <color rgb="FFBCBCBC"/>
      </top>
      <bottom/>
      <diagonal/>
    </border>
    <border>
      <left style="thin">
        <color rgb="FFBCBCBC"/>
      </left>
      <right style="thin">
        <color rgb="FFBCBCBC"/>
      </right>
      <top style="thin">
        <color theme="0" tint="-0.249977111117893"/>
      </top>
      <bottom style="thin">
        <color rgb="FFBCBCBC"/>
      </bottom>
      <diagonal/>
    </border>
    <border>
      <left style="thin">
        <color theme="0" tint="-0.249977111117893"/>
      </left>
      <right/>
      <top/>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indexed="55"/>
      </left>
      <right style="thin">
        <color indexed="55"/>
      </right>
      <top style="thin">
        <color indexed="55"/>
      </top>
      <bottom style="double">
        <color indexed="55"/>
      </bottom>
      <diagonal/>
    </border>
  </borders>
  <cellStyleXfs count="77">
    <xf numFmtId="0" fontId="0" fillId="0" borderId="0"/>
    <xf numFmtId="0" fontId="3" fillId="0" borderId="0"/>
    <xf numFmtId="165" fontId="3" fillId="0" borderId="0"/>
    <xf numFmtId="0" fontId="23" fillId="0" borderId="0"/>
    <xf numFmtId="38" fontId="24" fillId="0" borderId="0">
      <alignment vertical="top"/>
    </xf>
    <xf numFmtId="38" fontId="24" fillId="0" borderId="0">
      <alignment vertical="top"/>
    </xf>
    <xf numFmtId="38" fontId="24" fillId="0" borderId="0">
      <alignment vertical="top"/>
    </xf>
    <xf numFmtId="38" fontId="24" fillId="0" borderId="0">
      <alignment vertical="top"/>
    </xf>
    <xf numFmtId="38" fontId="24" fillId="0" borderId="0">
      <alignment vertical="top"/>
    </xf>
    <xf numFmtId="38" fontId="24" fillId="0" borderId="0">
      <alignment vertical="top"/>
    </xf>
    <xf numFmtId="38" fontId="24" fillId="0" borderId="0">
      <alignment vertical="top"/>
    </xf>
    <xf numFmtId="38" fontId="24" fillId="0" borderId="0">
      <alignment vertical="top"/>
    </xf>
    <xf numFmtId="38" fontId="24" fillId="0" borderId="0">
      <alignment vertical="top"/>
    </xf>
    <xf numFmtId="38" fontId="24" fillId="0" borderId="0">
      <alignment vertical="top"/>
    </xf>
    <xf numFmtId="38" fontId="24" fillId="0" borderId="0">
      <alignment vertical="top"/>
    </xf>
    <xf numFmtId="38" fontId="24" fillId="0" borderId="0">
      <alignment vertical="top"/>
    </xf>
    <xf numFmtId="49" fontId="28" fillId="11" borderId="19">
      <alignment horizontal="center" vertical="center" wrapText="1"/>
    </xf>
    <xf numFmtId="0" fontId="9" fillId="0" borderId="1">
      <protection locked="0"/>
    </xf>
    <xf numFmtId="164" fontId="4" fillId="0" borderId="0"/>
    <xf numFmtId="0" fontId="15" fillId="0" borderId="0">
      <alignment vertical="center"/>
    </xf>
    <xf numFmtId="0" fontId="16" fillId="0" borderId="0">
      <alignment vertical="top"/>
      <protection locked="0"/>
    </xf>
    <xf numFmtId="49" fontId="28" fillId="7" borderId="7">
      <alignment horizontal="center" vertical="center" wrapText="1"/>
    </xf>
    <xf numFmtId="0" fontId="9" fillId="2" borderId="1"/>
    <xf numFmtId="0" fontId="17" fillId="0" borderId="0">
      <alignment vertical="top"/>
      <protection locked="0"/>
    </xf>
    <xf numFmtId="0" fontId="5" fillId="0" borderId="0"/>
    <xf numFmtId="0" fontId="15" fillId="0" borderId="0">
      <alignment vertical="center"/>
    </xf>
    <xf numFmtId="0" fontId="15" fillId="0" borderId="0">
      <alignment vertical="center"/>
    </xf>
    <xf numFmtId="49" fontId="25" fillId="3" borderId="2">
      <alignment horizontal="center" vertical="center"/>
    </xf>
    <xf numFmtId="49" fontId="28" fillId="5" borderId="7">
      <alignment horizontal="center" vertical="center" wrapText="1"/>
    </xf>
    <xf numFmtId="0" fontId="11" fillId="4" borderId="1"/>
    <xf numFmtId="0" fontId="13" fillId="0" borderId="0">
      <alignment vertical="top"/>
      <protection locked="0"/>
    </xf>
    <xf numFmtId="0" fontId="30" fillId="0" borderId="0">
      <alignment vertical="top"/>
      <protection locked="0"/>
    </xf>
    <xf numFmtId="0" fontId="26" fillId="0" borderId="0">
      <alignment vertical="top"/>
      <protection locked="0"/>
    </xf>
    <xf numFmtId="0" fontId="17" fillId="0" borderId="0">
      <alignment vertical="top"/>
      <protection locked="0"/>
    </xf>
    <xf numFmtId="0" fontId="13" fillId="0" borderId="0">
      <alignment vertical="top"/>
      <protection locked="0"/>
    </xf>
    <xf numFmtId="0" fontId="29" fillId="0" borderId="0">
      <alignment horizontal="center" vertical="center" wrapText="1"/>
    </xf>
    <xf numFmtId="0" fontId="8" fillId="0" borderId="3">
      <alignment horizontal="center" vertical="center" wrapText="1"/>
    </xf>
    <xf numFmtId="4" fontId="6" fillId="5" borderId="4">
      <alignment horizontal="right"/>
    </xf>
    <xf numFmtId="49" fontId="6" fillId="0" borderId="0">
      <alignment vertical="top"/>
    </xf>
    <xf numFmtId="49" fontId="6" fillId="0" borderId="0">
      <alignment vertical="top"/>
    </xf>
    <xf numFmtId="0" fontId="10" fillId="0" borderId="0"/>
    <xf numFmtId="0" fontId="27" fillId="6" borderId="0">
      <alignment horizontal="left" vertical="center"/>
    </xf>
    <xf numFmtId="0" fontId="2" fillId="0" borderId="0"/>
    <xf numFmtId="0" fontId="27" fillId="6" borderId="0">
      <alignment horizontal="left" vertical="center"/>
    </xf>
    <xf numFmtId="0" fontId="27" fillId="6" borderId="0">
      <alignment horizontal="left" vertical="center"/>
    </xf>
    <xf numFmtId="49" fontId="6" fillId="0" borderId="0">
      <alignment vertical="top"/>
    </xf>
    <xf numFmtId="0" fontId="2" fillId="0" borderId="0"/>
    <xf numFmtId="49" fontId="6" fillId="6" borderId="0">
      <alignment vertical="top"/>
    </xf>
    <xf numFmtId="49" fontId="6" fillId="6" borderId="0">
      <alignment vertical="top"/>
    </xf>
    <xf numFmtId="0" fontId="6" fillId="0" borderId="0">
      <alignment horizontal="left" vertical="center"/>
    </xf>
    <xf numFmtId="0" fontId="6" fillId="0" borderId="0">
      <alignment horizontal="left" vertical="center"/>
    </xf>
    <xf numFmtId="0" fontId="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49" fontId="6" fillId="0" borderId="0">
      <alignment vertical="top"/>
    </xf>
    <xf numFmtId="0" fontId="10" fillId="0" borderId="0"/>
    <xf numFmtId="0" fontId="2" fillId="0" borderId="0"/>
    <xf numFmtId="0" fontId="2" fillId="0" borderId="0"/>
    <xf numFmtId="0" fontId="2" fillId="0" borderId="0"/>
    <xf numFmtId="0" fontId="6" fillId="0" borderId="0">
      <alignment horizontal="left" vertical="center"/>
    </xf>
    <xf numFmtId="0" fontId="2" fillId="0" borderId="0"/>
    <xf numFmtId="0" fontId="2" fillId="0" borderId="0"/>
    <xf numFmtId="0" fontId="2" fillId="0" borderId="0"/>
    <xf numFmtId="49" fontId="6" fillId="0" borderId="0">
      <alignment vertical="top"/>
    </xf>
    <xf numFmtId="0" fontId="21" fillId="0" borderId="0"/>
    <xf numFmtId="0" fontId="10" fillId="0" borderId="0"/>
    <xf numFmtId="0" fontId="3" fillId="0" borderId="0"/>
    <xf numFmtId="4" fontId="6" fillId="7" borderId="0">
      <alignment horizontal="right"/>
    </xf>
    <xf numFmtId="4" fontId="6" fillId="7" borderId="5">
      <alignment horizontal="right"/>
    </xf>
    <xf numFmtId="4" fontId="6" fillId="7" borderId="4">
      <alignment horizontal="right"/>
    </xf>
    <xf numFmtId="0" fontId="7" fillId="0" borderId="0"/>
  </cellStyleXfs>
  <cellXfs count="591">
    <xf numFmtId="0" fontId="7" fillId="0" borderId="0" xfId="0" applyNumberFormat="1" applyFont="1" applyFill="1" applyBorder="1"/>
    <xf numFmtId="0" fontId="2" fillId="0" borderId="0" xfId="66" applyNumberFormat="1" applyFont="1" applyFill="1" applyBorder="1"/>
    <xf numFmtId="49" fontId="1" fillId="0" borderId="0" xfId="0" applyNumberFormat="1" applyFont="1" applyFill="1" applyBorder="1"/>
    <xf numFmtId="0" fontId="1" fillId="0" borderId="0" xfId="66" applyNumberFormat="1" applyFont="1" applyFill="1" applyBorder="1"/>
    <xf numFmtId="0" fontId="14" fillId="0" borderId="0" xfId="66" applyNumberFormat="1" applyFont="1" applyFill="1" applyBorder="1"/>
    <xf numFmtId="0" fontId="14" fillId="0" borderId="0" xfId="66" applyNumberFormat="1" applyFont="1" applyFill="1" applyBorder="1"/>
    <xf numFmtId="49" fontId="1" fillId="0" borderId="0" xfId="0" applyNumberFormat="1" applyFont="1" applyFill="1" applyBorder="1"/>
    <xf numFmtId="49" fontId="1" fillId="0" borderId="0" xfId="0" applyNumberFormat="1" applyFont="1" applyFill="1" applyBorder="1"/>
    <xf numFmtId="49" fontId="9" fillId="0" borderId="0" xfId="0" applyNumberFormat="1" applyFont="1" applyFill="1" applyBorder="1" applyAlignment="1">
      <alignment vertical="top" wrapText="1"/>
    </xf>
    <xf numFmtId="0" fontId="20" fillId="0" borderId="0" xfId="63" applyNumberFormat="1" applyFont="1" applyFill="1" applyBorder="1" applyAlignment="1">
      <alignment vertical="center" wrapText="1"/>
    </xf>
    <xf numFmtId="0" fontId="20" fillId="0" borderId="0" xfId="63" applyNumberFormat="1" applyFont="1" applyFill="1" applyBorder="1" applyAlignment="1">
      <alignment horizontal="left" vertical="center" wrapText="1"/>
    </xf>
    <xf numFmtId="0" fontId="20" fillId="0" borderId="0" xfId="63" applyNumberFormat="1" applyFont="1" applyFill="1" applyBorder="1" applyAlignment="1">
      <alignment vertical="center" wrapText="1"/>
    </xf>
    <xf numFmtId="0" fontId="20" fillId="0" borderId="0" xfId="63" applyNumberFormat="1" applyFont="1" applyFill="1" applyBorder="1" applyAlignment="1">
      <alignment vertical="center" wrapText="1"/>
    </xf>
    <xf numFmtId="0" fontId="22" fillId="0" borderId="0" xfId="63" applyNumberFormat="1" applyFont="1" applyFill="1" applyBorder="1" applyAlignment="1">
      <alignment vertical="center" wrapText="1"/>
    </xf>
    <xf numFmtId="0" fontId="9" fillId="0" borderId="0" xfId="63" applyNumberFormat="1" applyFont="1" applyFill="1" applyBorder="1" applyAlignment="1">
      <alignment vertical="center" wrapText="1"/>
    </xf>
    <xf numFmtId="0" fontId="9" fillId="0" borderId="0" xfId="63" applyNumberFormat="1" applyFont="1" applyFill="1" applyBorder="1" applyAlignment="1">
      <alignment horizontal="right" vertical="center"/>
    </xf>
    <xf numFmtId="0" fontId="12" fillId="0" borderId="0" xfId="67" applyNumberFormat="1" applyFont="1" applyFill="1" applyBorder="1" applyAlignment="1">
      <alignment horizontal="right" vertical="center" wrapText="1"/>
    </xf>
    <xf numFmtId="0" fontId="9" fillId="0" borderId="0" xfId="63" applyNumberFormat="1" applyFont="1" applyFill="1" applyBorder="1" applyAlignment="1">
      <alignment vertical="center" wrapText="1"/>
    </xf>
    <xf numFmtId="0" fontId="9" fillId="0" borderId="0" xfId="67" applyNumberFormat="1" applyFont="1" applyFill="1" applyBorder="1" applyAlignment="1">
      <alignment vertical="center" wrapText="1"/>
    </xf>
    <xf numFmtId="0" fontId="9" fillId="8" borderId="0" xfId="67" applyNumberFormat="1" applyFont="1" applyFill="1" applyBorder="1" applyAlignment="1">
      <alignment vertical="center" wrapText="1"/>
    </xf>
    <xf numFmtId="14" fontId="20" fillId="8" borderId="0" xfId="70" applyNumberFormat="1" applyFont="1" applyFill="1" applyBorder="1" applyAlignment="1">
      <alignment horizontal="center" vertical="center" wrapText="1"/>
    </xf>
    <xf numFmtId="0" fontId="20" fillId="8" borderId="0" xfId="70" applyNumberFormat="1" applyFont="1" applyFill="1" applyBorder="1" applyAlignment="1">
      <alignment horizontal="center" vertical="center" wrapText="1"/>
    </xf>
    <xf numFmtId="0" fontId="9" fillId="8" borderId="0" xfId="70" applyNumberFormat="1" applyFont="1" applyFill="1" applyBorder="1" applyAlignment="1">
      <alignment horizontal="center" vertical="center" wrapText="1"/>
    </xf>
    <xf numFmtId="49" fontId="9" fillId="0" borderId="0" xfId="69" applyNumberFormat="1" applyFont="1" applyFill="1" applyBorder="1">
      <alignment vertical="top"/>
    </xf>
    <xf numFmtId="0" fontId="9" fillId="0" borderId="0" xfId="67" applyNumberFormat="1" applyFont="1" applyFill="1" applyBorder="1" applyAlignment="1">
      <alignment horizontal="center" vertical="center" wrapText="1"/>
    </xf>
    <xf numFmtId="49" fontId="12" fillId="8" borderId="0" xfId="70" applyNumberFormat="1" applyFont="1" applyFill="1" applyBorder="1" applyAlignment="1">
      <alignment horizontal="center" vertical="center" wrapText="1"/>
    </xf>
    <xf numFmtId="0" fontId="9" fillId="0" borderId="0" xfId="63" applyNumberFormat="1" applyFont="1" applyFill="1" applyBorder="1" applyAlignment="1">
      <alignment vertical="center" wrapText="1"/>
    </xf>
    <xf numFmtId="49" fontId="22" fillId="0" borderId="0" xfId="69" applyNumberFormat="1" applyFont="1" applyFill="1" applyBorder="1" applyAlignment="1">
      <alignment horizontal="center" vertical="center" wrapText="1"/>
    </xf>
    <xf numFmtId="0" fontId="20" fillId="0" borderId="0" xfId="63" applyNumberFormat="1" applyFont="1" applyFill="1" applyBorder="1" applyAlignment="1">
      <alignment vertical="center" wrapText="1"/>
    </xf>
    <xf numFmtId="49" fontId="20" fillId="0" borderId="0" xfId="70" applyNumberFormat="1" applyFont="1" applyFill="1" applyBorder="1" applyAlignment="1">
      <alignment horizontal="left" vertical="center" wrapText="1"/>
    </xf>
    <xf numFmtId="49" fontId="9" fillId="8" borderId="7" xfId="70" applyNumberFormat="1" applyFont="1" applyFill="1" applyBorder="1" applyAlignment="1">
      <alignment horizontal="right" vertical="center" wrapText="1" indent="1"/>
    </xf>
    <xf numFmtId="49" fontId="9" fillId="0" borderId="0" xfId="70" applyNumberFormat="1" applyFont="1" applyFill="1" applyBorder="1" applyAlignment="1">
      <alignment horizontal="center" vertical="center" wrapText="1"/>
    </xf>
    <xf numFmtId="0" fontId="9" fillId="0" borderId="0" xfId="63" applyNumberFormat="1" applyFont="1" applyFill="1" applyBorder="1" applyAlignment="1">
      <alignment vertical="center" wrapText="1"/>
    </xf>
    <xf numFmtId="0" fontId="6" fillId="0" borderId="0" xfId="62" applyNumberFormat="1" applyFont="1" applyFill="1" applyBorder="1"/>
    <xf numFmtId="0" fontId="9" fillId="0" borderId="0" xfId="47" applyNumberFormat="1" applyFont="1" applyFill="1" applyBorder="1">
      <alignment vertical="top"/>
    </xf>
    <xf numFmtId="0" fontId="9" fillId="0" borderId="0" xfId="47" applyNumberFormat="1" applyFont="1" applyFill="1" applyBorder="1" applyAlignment="1">
      <alignment horizontal="left" vertical="top" wrapText="1"/>
    </xf>
    <xf numFmtId="49" fontId="18" fillId="0" borderId="9" xfId="47" applyNumberFormat="1" applyFont="1" applyFill="1" applyBorder="1" applyAlignment="1">
      <alignment wrapText="1"/>
    </xf>
    <xf numFmtId="49" fontId="18" fillId="0" borderId="10" xfId="47" applyNumberFormat="1" applyFont="1" applyFill="1" applyBorder="1" applyAlignment="1">
      <alignment wrapText="1"/>
    </xf>
    <xf numFmtId="49" fontId="18" fillId="0" borderId="0" xfId="47" applyNumberFormat="1" applyFont="1" applyFill="1" applyBorder="1" applyAlignment="1">
      <alignment wrapText="1"/>
    </xf>
    <xf numFmtId="49" fontId="19" fillId="0" borderId="10" xfId="47" applyNumberFormat="1" applyFont="1" applyFill="1" applyBorder="1" applyAlignment="1">
      <alignment horizontal="left" vertical="center" wrapText="1"/>
    </xf>
    <xf numFmtId="49" fontId="19" fillId="0" borderId="9" xfId="47" applyNumberFormat="1" applyFont="1" applyFill="1" applyBorder="1" applyAlignment="1">
      <alignment horizontal="left" vertical="center" wrapText="1"/>
    </xf>
    <xf numFmtId="49" fontId="19" fillId="0" borderId="0" xfId="47" applyNumberFormat="1" applyFont="1" applyFill="1" applyBorder="1" applyAlignment="1">
      <alignment horizontal="left" vertical="center" wrapText="1"/>
    </xf>
    <xf numFmtId="49" fontId="18" fillId="8" borderId="0" xfId="47" applyNumberFormat="1" applyFont="1" applyFill="1" applyBorder="1" applyAlignment="1">
      <alignment wrapText="1"/>
    </xf>
    <xf numFmtId="49" fontId="19" fillId="0" borderId="12" xfId="47" applyNumberFormat="1" applyFont="1" applyFill="1" applyBorder="1" applyAlignment="1">
      <alignment horizontal="left" vertical="center" wrapText="1"/>
    </xf>
    <xf numFmtId="49" fontId="19" fillId="0" borderId="11" xfId="47" applyNumberFormat="1" applyFont="1" applyFill="1" applyBorder="1" applyAlignment="1">
      <alignment horizontal="left" vertical="center" wrapText="1"/>
    </xf>
    <xf numFmtId="49" fontId="19" fillId="0" borderId="13" xfId="47" applyNumberFormat="1" applyFont="1" applyFill="1" applyBorder="1" applyAlignment="1">
      <alignment horizontal="left" vertical="center" wrapText="1"/>
    </xf>
    <xf numFmtId="49" fontId="6" fillId="0" borderId="0" xfId="0" applyNumberFormat="1" applyFont="1" applyFill="1" applyBorder="1"/>
    <xf numFmtId="0" fontId="12" fillId="10" borderId="0" xfId="68" applyNumberFormat="1" applyFont="1" applyFill="1" applyBorder="1" applyAlignment="1">
      <alignment horizontal="center" vertical="center" wrapText="1"/>
    </xf>
    <xf numFmtId="0" fontId="1" fillId="0" borderId="8" xfId="64" applyNumberFormat="1" applyFont="1" applyFill="1" applyBorder="1" applyAlignment="1">
      <alignment vertical="center" wrapText="1"/>
    </xf>
    <xf numFmtId="0" fontId="31" fillId="0" borderId="0" xfId="66" applyNumberFormat="1" applyFont="1" applyFill="1" applyBorder="1"/>
    <xf numFmtId="0" fontId="33" fillId="0" borderId="0" xfId="63" applyNumberFormat="1" applyFont="1" applyFill="1" applyBorder="1" applyAlignment="1">
      <alignment vertical="center" wrapText="1"/>
    </xf>
    <xf numFmtId="49" fontId="34" fillId="8" borderId="0" xfId="48" applyNumberFormat="1" applyFont="1" applyFill="1" applyBorder="1" applyAlignment="1">
      <alignment wrapText="1"/>
    </xf>
    <xf numFmtId="0" fontId="9" fillId="0" borderId="0" xfId="63" applyNumberFormat="1" applyFont="1" applyFill="1" applyBorder="1" applyAlignment="1">
      <alignment vertical="center"/>
    </xf>
    <xf numFmtId="0" fontId="9" fillId="0" borderId="0" xfId="22" applyNumberFormat="1" applyFont="1" applyFill="1" applyBorder="1" applyAlignment="1">
      <alignment vertical="top" wrapText="1"/>
    </xf>
    <xf numFmtId="0" fontId="18" fillId="0" borderId="0" xfId="47" applyNumberFormat="1" applyFont="1" applyFill="1" applyBorder="1" applyAlignment="1">
      <alignment vertical="top" wrapText="1"/>
    </xf>
    <xf numFmtId="49" fontId="1" fillId="0" borderId="0" xfId="0" applyNumberFormat="1" applyFont="1" applyFill="1" applyBorder="1" applyAlignment="1">
      <alignment vertical="top" wrapText="1"/>
    </xf>
    <xf numFmtId="49" fontId="18" fillId="0" borderId="9" xfId="47" applyNumberFormat="1" applyFont="1" applyFill="1" applyBorder="1" applyAlignment="1">
      <alignment vertical="center" wrapText="1"/>
    </xf>
    <xf numFmtId="0" fontId="9" fillId="0" borderId="0" xfId="63" applyNumberFormat="1" applyFont="1" applyFill="1" applyBorder="1" applyAlignment="1">
      <alignment horizontal="center" vertical="center" wrapText="1"/>
    </xf>
    <xf numFmtId="0" fontId="9" fillId="0" borderId="0" xfId="53" applyNumberFormat="1" applyFont="1" applyFill="1" applyBorder="1"/>
    <xf numFmtId="0" fontId="18" fillId="0" borderId="0" xfId="61" applyNumberFormat="1" applyFont="1" applyFill="1" applyBorder="1" applyAlignment="1">
      <alignment horizontal="right" vertical="top" wrapText="1"/>
    </xf>
    <xf numFmtId="0" fontId="34" fillId="8" borderId="0" xfId="48" applyNumberFormat="1" applyFont="1" applyFill="1" applyBorder="1" applyAlignment="1">
      <alignment vertical="top" wrapText="1"/>
    </xf>
    <xf numFmtId="49" fontId="18" fillId="0" borderId="9" xfId="47" applyNumberFormat="1" applyFont="1" applyFill="1" applyBorder="1" applyAlignment="1">
      <alignment horizontal="center" vertical="top" wrapText="1"/>
    </xf>
    <xf numFmtId="0" fontId="34" fillId="8" borderId="0" xfId="48" applyNumberFormat="1" applyFont="1" applyFill="1" applyBorder="1" applyAlignment="1">
      <alignment horizontal="justify" vertical="top" wrapText="1"/>
    </xf>
    <xf numFmtId="49" fontId="9" fillId="0" borderId="0" xfId="0" applyNumberFormat="1" applyFont="1" applyFill="1" applyBorder="1"/>
    <xf numFmtId="0" fontId="12" fillId="0" borderId="0" xfId="71" applyNumberFormat="1" applyFont="1" applyFill="1" applyBorder="1" applyAlignment="1">
      <alignment vertical="center" wrapText="1"/>
    </xf>
    <xf numFmtId="0" fontId="9" fillId="7" borderId="7" xfId="21" applyNumberFormat="1" applyFont="1" applyFill="1" applyBorder="1">
      <alignment horizontal="center" vertical="center" wrapText="1"/>
    </xf>
    <xf numFmtId="49" fontId="9" fillId="7" borderId="7" xfId="21" applyNumberFormat="1" applyFont="1" applyFill="1" applyBorder="1">
      <alignment horizontal="center" vertical="center" wrapText="1"/>
    </xf>
    <xf numFmtId="49" fontId="9" fillId="9" borderId="0" xfId="0" applyNumberFormat="1" applyFont="1" applyFill="1" applyBorder="1"/>
    <xf numFmtId="49" fontId="2" fillId="0" borderId="0" xfId="66" applyNumberFormat="1" applyFont="1" applyFill="1" applyBorder="1"/>
    <xf numFmtId="0" fontId="2" fillId="0" borderId="0" xfId="66" applyNumberFormat="1" applyFont="1" applyFill="1" applyBorder="1" applyAlignment="1">
      <alignment horizontal="center" vertical="center"/>
    </xf>
    <xf numFmtId="0" fontId="2" fillId="0" borderId="0" xfId="66" applyNumberFormat="1" applyFont="1" applyFill="1" applyBorder="1"/>
    <xf numFmtId="49" fontId="2" fillId="0" borderId="0" xfId="66" applyNumberFormat="1" applyFont="1" applyFill="1" applyBorder="1"/>
    <xf numFmtId="0" fontId="9" fillId="7" borderId="8" xfId="21" applyNumberFormat="1" applyFont="1" applyFill="1" applyBorder="1">
      <alignment horizontal="center" vertical="center" wrapText="1"/>
    </xf>
    <xf numFmtId="0" fontId="9" fillId="7" borderId="8" xfId="21" applyNumberFormat="1" applyFont="1" applyFill="1" applyBorder="1" applyAlignment="1">
      <alignment horizontal="center" vertical="center"/>
    </xf>
    <xf numFmtId="0" fontId="37" fillId="0" borderId="0" xfId="63" applyNumberFormat="1" applyFont="1" applyFill="1" applyBorder="1" applyAlignment="1">
      <alignment vertical="center" wrapText="1"/>
    </xf>
    <xf numFmtId="0" fontId="34" fillId="8" borderId="0" xfId="48" applyNumberFormat="1" applyFont="1" applyFill="1" applyBorder="1" applyAlignment="1">
      <alignment horizontal="left" vertical="top" wrapText="1"/>
    </xf>
    <xf numFmtId="49" fontId="34" fillId="8" borderId="0" xfId="48" applyNumberFormat="1" applyFont="1" applyFill="1" applyBorder="1" applyAlignment="1">
      <alignment horizontal="left" vertical="center" wrapText="1"/>
    </xf>
    <xf numFmtId="0" fontId="12" fillId="0" borderId="0" xfId="47" applyNumberFormat="1" applyFont="1" applyFill="1" applyBorder="1" applyAlignment="1">
      <alignment horizontal="left" vertical="center" wrapText="1"/>
    </xf>
    <xf numFmtId="14" fontId="9" fillId="8" borderId="0" xfId="70" applyNumberFormat="1" applyFont="1" applyFill="1" applyBorder="1" applyAlignment="1">
      <alignment horizontal="center" vertical="center" wrapText="1"/>
    </xf>
    <xf numFmtId="0" fontId="9" fillId="8" borderId="0" xfId="48" applyNumberFormat="1" applyFont="1" applyFill="1" applyBorder="1" applyAlignment="1">
      <alignment horizontal="left" vertical="top" wrapText="1"/>
    </xf>
    <xf numFmtId="0" fontId="38" fillId="0" borderId="0" xfId="47" applyNumberFormat="1" applyFont="1" applyFill="1" applyBorder="1" applyAlignment="1">
      <alignment wrapText="1"/>
    </xf>
    <xf numFmtId="49" fontId="18" fillId="0" borderId="0" xfId="47" applyNumberFormat="1" applyFont="1" applyFill="1" applyBorder="1" applyAlignment="1">
      <alignment wrapText="1"/>
    </xf>
    <xf numFmtId="49" fontId="18" fillId="0" borderId="0" xfId="47" applyNumberFormat="1" applyFont="1" applyFill="1" applyBorder="1" applyAlignment="1">
      <alignment vertical="center" wrapText="1"/>
    </xf>
    <xf numFmtId="49" fontId="20" fillId="0" borderId="0" xfId="47" applyNumberFormat="1" applyFont="1" applyFill="1" applyBorder="1" applyAlignment="1">
      <alignment wrapText="1"/>
    </xf>
    <xf numFmtId="49" fontId="39" fillId="0" borderId="0" xfId="47" applyNumberFormat="1" applyFont="1" applyFill="1" applyBorder="1" applyAlignment="1">
      <alignment wrapText="1"/>
    </xf>
    <xf numFmtId="49" fontId="9" fillId="0" borderId="0" xfId="47" applyNumberFormat="1" applyFont="1" applyFill="1" applyBorder="1" applyAlignment="1">
      <alignment vertical="top" wrapText="1"/>
    </xf>
    <xf numFmtId="49" fontId="40" fillId="0" borderId="10" xfId="47" applyNumberFormat="1" applyFont="1" applyFill="1" applyBorder="1" applyAlignment="1">
      <alignment vertical="center" wrapText="1"/>
    </xf>
    <xf numFmtId="49" fontId="40" fillId="0" borderId="10" xfId="47" applyNumberFormat="1" applyFont="1" applyFill="1" applyBorder="1" applyAlignment="1">
      <alignment horizontal="center" vertical="center" wrapText="1"/>
    </xf>
    <xf numFmtId="49" fontId="18" fillId="5" borderId="7" xfId="28" applyNumberFormat="1" applyFont="1" applyFill="1" applyBorder="1">
      <alignment horizontal="center" vertical="center" wrapText="1"/>
    </xf>
    <xf numFmtId="49" fontId="18" fillId="11" borderId="19" xfId="16" applyNumberFormat="1" applyFont="1" applyFill="1" applyBorder="1">
      <alignment horizontal="center" vertical="center" wrapText="1"/>
    </xf>
    <xf numFmtId="49" fontId="18" fillId="7" borderId="7" xfId="21" applyNumberFormat="1" applyFont="1" applyFill="1" applyBorder="1">
      <alignment horizontal="center" vertical="center" wrapText="1"/>
    </xf>
    <xf numFmtId="49" fontId="34" fillId="0" borderId="20" xfId="43" applyNumberFormat="1" applyFont="1" applyFill="1" applyBorder="1" applyAlignment="1">
      <alignment horizontal="center" vertical="center" wrapText="1"/>
    </xf>
    <xf numFmtId="49" fontId="18" fillId="0" borderId="0" xfId="47" applyNumberFormat="1" applyFont="1" applyFill="1" applyBorder="1" applyAlignment="1">
      <alignment vertical="center" wrapText="1"/>
    </xf>
    <xf numFmtId="49" fontId="34" fillId="0" borderId="0" xfId="48" applyNumberFormat="1" applyFont="1" applyFill="1" applyBorder="1" applyAlignment="1">
      <alignment wrapText="1"/>
    </xf>
    <xf numFmtId="49" fontId="18" fillId="0" borderId="11" xfId="47" applyNumberFormat="1" applyFont="1" applyFill="1" applyBorder="1" applyAlignment="1">
      <alignment wrapText="1"/>
    </xf>
    <xf numFmtId="49" fontId="40" fillId="0" borderId="12" xfId="47" applyNumberFormat="1" applyFont="1" applyFill="1" applyBorder="1" applyAlignment="1">
      <alignment vertical="center" wrapText="1"/>
    </xf>
    <xf numFmtId="0" fontId="41" fillId="0" borderId="0" xfId="47" applyNumberFormat="1" applyFont="1" applyFill="1" applyBorder="1" applyAlignment="1">
      <alignment wrapText="1"/>
    </xf>
    <xf numFmtId="49" fontId="38" fillId="0" borderId="0" xfId="30" applyNumberFormat="1" applyFont="1" applyFill="1" applyBorder="1" applyAlignment="1" applyProtection="1">
      <alignment wrapText="1"/>
    </xf>
    <xf numFmtId="49" fontId="9" fillId="0" borderId="25" xfId="0" applyNumberFormat="1" applyFont="1" applyFill="1" applyBorder="1"/>
    <xf numFmtId="49" fontId="9" fillId="0" borderId="0" xfId="0" applyNumberFormat="1" applyFont="1" applyFill="1" applyBorder="1" applyAlignment="1">
      <alignment horizontal="right" vertical="top"/>
    </xf>
    <xf numFmtId="0" fontId="9" fillId="0" borderId="30" xfId="52" applyNumberFormat="1" applyFont="1" applyFill="1" applyBorder="1" applyAlignment="1">
      <alignment horizontal="center" vertical="center"/>
    </xf>
    <xf numFmtId="0" fontId="6" fillId="14" borderId="31" xfId="60" applyNumberFormat="1" applyFont="1" applyFill="1" applyBorder="1" applyAlignment="1">
      <alignment horizontal="center" wrapText="1"/>
    </xf>
    <xf numFmtId="0" fontId="13" fillId="14" borderId="32" xfId="30" applyNumberFormat="1" applyFont="1" applyFill="1" applyBorder="1" applyAlignment="1" applyProtection="1">
      <alignment horizontal="left" vertical="center" wrapText="1" indent="1"/>
    </xf>
    <xf numFmtId="49" fontId="9" fillId="8" borderId="30" xfId="70" applyNumberFormat="1" applyFont="1" applyFill="1" applyBorder="1" applyAlignment="1">
      <alignment horizontal="right" vertical="center" wrapText="1" indent="1"/>
    </xf>
    <xf numFmtId="0" fontId="1" fillId="0" borderId="30" xfId="65" applyNumberFormat="1" applyFont="1" applyFill="1" applyBorder="1" applyAlignment="1">
      <alignment horizontal="center" vertical="center"/>
    </xf>
    <xf numFmtId="0" fontId="6" fillId="0" borderId="30" xfId="52" applyNumberFormat="1" applyFont="1" applyFill="1" applyBorder="1" applyAlignment="1">
      <alignment horizontal="center" vertical="center"/>
    </xf>
    <xf numFmtId="49" fontId="1" fillId="5" borderId="30" xfId="28" applyNumberFormat="1" applyFont="1" applyFill="1" applyBorder="1" applyAlignment="1" applyProtection="1">
      <alignment horizontal="left" vertical="center" wrapText="1"/>
      <protection locked="0"/>
    </xf>
    <xf numFmtId="0" fontId="12" fillId="0" borderId="0" xfId="71" applyNumberFormat="1" applyFont="1" applyFill="1" applyBorder="1" applyAlignment="1">
      <alignment horizontal="center" vertical="center" wrapText="1"/>
    </xf>
    <xf numFmtId="0" fontId="9" fillId="0" borderId="0" xfId="0" applyNumberFormat="1" applyFont="1" applyFill="1" applyBorder="1"/>
    <xf numFmtId="49" fontId="9" fillId="0" borderId="0" xfId="0" applyNumberFormat="1" applyFont="1" applyFill="1" applyBorder="1"/>
    <xf numFmtId="0" fontId="9" fillId="8" borderId="1" xfId="53" applyNumberFormat="1" applyFont="1" applyFill="1" applyBorder="1" applyAlignment="1">
      <alignment horizontal="center" vertical="center" wrapText="1"/>
    </xf>
    <xf numFmtId="49" fontId="9" fillId="8" borderId="1" xfId="53" applyNumberFormat="1" applyFont="1" applyFill="1" applyBorder="1" applyAlignment="1">
      <alignment horizontal="center" vertical="center" wrapText="1"/>
    </xf>
    <xf numFmtId="0" fontId="42" fillId="8" borderId="0" xfId="53" applyNumberFormat="1" applyFont="1" applyFill="1" applyBorder="1" applyAlignment="1">
      <alignment horizontal="center" vertical="center"/>
    </xf>
    <xf numFmtId="49" fontId="42" fillId="8" borderId="0" xfId="53" applyNumberFormat="1" applyFont="1" applyFill="1" applyBorder="1" applyAlignment="1">
      <alignment horizontal="center" vertical="center" wrapText="1"/>
    </xf>
    <xf numFmtId="49" fontId="42" fillId="8" borderId="0" xfId="53" applyNumberFormat="1" applyFont="1" applyFill="1" applyBorder="1" applyAlignment="1">
      <alignment horizontal="center" vertical="center" wrapText="1"/>
    </xf>
    <xf numFmtId="49" fontId="9" fillId="8" borderId="1" xfId="53" applyNumberFormat="1" applyFont="1" applyFill="1" applyBorder="1" applyAlignment="1">
      <alignment horizontal="left" vertical="center" wrapText="1"/>
    </xf>
    <xf numFmtId="49" fontId="9" fillId="8" borderId="1" xfId="53" applyNumberFormat="1" applyFont="1" applyFill="1" applyBorder="1" applyAlignment="1">
      <alignment horizontal="center" vertical="center"/>
    </xf>
    <xf numFmtId="0" fontId="9" fillId="8" borderId="1" xfId="53" applyNumberFormat="1" applyFont="1" applyFill="1" applyBorder="1" applyAlignment="1">
      <alignment horizontal="center" vertical="center"/>
    </xf>
    <xf numFmtId="1" fontId="9" fillId="8" borderId="1" xfId="53" applyNumberFormat="1" applyFont="1" applyFill="1" applyBorder="1" applyAlignment="1">
      <alignment horizontal="center" vertical="center"/>
    </xf>
    <xf numFmtId="49" fontId="9" fillId="14" borderId="0" xfId="53" applyNumberFormat="1" applyFont="1" applyFill="1" applyBorder="1" applyAlignment="1">
      <alignment horizontal="center" vertical="center"/>
    </xf>
    <xf numFmtId="1" fontId="9" fillId="14" borderId="0" xfId="53" applyNumberFormat="1" applyFont="1" applyFill="1" applyBorder="1" applyAlignment="1">
      <alignment horizontal="center" vertical="center"/>
    </xf>
    <xf numFmtId="1" fontId="9" fillId="14" borderId="10" xfId="53" applyNumberFormat="1" applyFont="1" applyFill="1" applyBorder="1" applyAlignment="1">
      <alignment horizontal="center" vertical="center"/>
    </xf>
    <xf numFmtId="49" fontId="9" fillId="8" borderId="1" xfId="55" applyNumberFormat="1" applyFont="1" applyFill="1" applyBorder="1" applyAlignment="1">
      <alignment horizontal="center" vertical="center" wrapText="1"/>
    </xf>
    <xf numFmtId="0" fontId="9" fillId="8" borderId="1" xfId="53" applyNumberFormat="1" applyFont="1" applyFill="1" applyBorder="1" applyAlignment="1">
      <alignment horizontal="center" vertical="center"/>
    </xf>
    <xf numFmtId="49" fontId="9" fillId="5" borderId="1" xfId="28" applyNumberFormat="1" applyFont="1" applyFill="1" applyBorder="1" applyAlignment="1" applyProtection="1">
      <alignment horizontal="center" vertical="center"/>
      <protection locked="0"/>
    </xf>
    <xf numFmtId="49" fontId="9" fillId="8" borderId="1" xfId="55" applyNumberFormat="1" applyFont="1" applyFill="1" applyBorder="1" applyAlignment="1">
      <alignment horizontal="left" vertical="center" wrapText="1" indent="1"/>
    </xf>
    <xf numFmtId="1" fontId="9" fillId="5" borderId="1" xfId="28" applyNumberFormat="1" applyFont="1" applyFill="1" applyBorder="1" applyAlignment="1" applyProtection="1">
      <alignment horizontal="center" vertical="center"/>
      <protection locked="0"/>
    </xf>
    <xf numFmtId="49" fontId="9" fillId="8" borderId="1" xfId="55" applyNumberFormat="1" applyFont="1" applyFill="1" applyBorder="1" applyAlignment="1">
      <alignment horizontal="left" vertical="center" wrapText="1" indent="2"/>
    </xf>
    <xf numFmtId="49" fontId="12" fillId="8" borderId="17" xfId="55" applyNumberFormat="1" applyFont="1" applyFill="1" applyBorder="1" applyAlignment="1">
      <alignment vertical="center" wrapText="1"/>
    </xf>
    <xf numFmtId="49" fontId="12" fillId="8" borderId="0" xfId="55" applyNumberFormat="1" applyFont="1" applyFill="1" applyBorder="1" applyAlignment="1">
      <alignment horizontal="left" vertical="center" wrapText="1"/>
    </xf>
    <xf numFmtId="49" fontId="12" fillId="8" borderId="0" xfId="55" applyNumberFormat="1" applyFont="1" applyFill="1" applyBorder="1" applyAlignment="1">
      <alignment vertical="center" wrapText="1"/>
    </xf>
    <xf numFmtId="1" fontId="9" fillId="7" borderId="1" xfId="21" applyNumberFormat="1" applyFont="1" applyFill="1" applyBorder="1" applyAlignment="1">
      <alignment horizontal="center" vertical="center"/>
    </xf>
    <xf numFmtId="49" fontId="9" fillId="0" borderId="1" xfId="0" applyNumberFormat="1" applyFont="1" applyFill="1" applyBorder="1"/>
    <xf numFmtId="0" fontId="9" fillId="0" borderId="0" xfId="0" applyNumberFormat="1" applyFont="1" applyFill="1" applyBorder="1"/>
    <xf numFmtId="49" fontId="33" fillId="0" borderId="0" xfId="0" applyNumberFormat="1" applyFont="1" applyFill="1" applyBorder="1"/>
    <xf numFmtId="0" fontId="9" fillId="0" borderId="1" xfId="52" applyNumberFormat="1" applyFont="1" applyFill="1" applyBorder="1" applyAlignment="1">
      <alignment horizontal="center" vertical="center" wrapText="1"/>
    </xf>
    <xf numFmtId="49" fontId="9" fillId="0" borderId="1" xfId="52" applyNumberFormat="1" applyFont="1" applyFill="1" applyBorder="1" applyAlignment="1">
      <alignment horizontal="center" vertical="center" wrapText="1"/>
    </xf>
    <xf numFmtId="0" fontId="9" fillId="0" borderId="1" xfId="52" applyNumberFormat="1" applyFont="1" applyFill="1" applyBorder="1" applyAlignment="1">
      <alignment horizontal="center" vertical="center" wrapText="1"/>
    </xf>
    <xf numFmtId="0" fontId="42" fillId="8" borderId="0" xfId="52" applyNumberFormat="1" applyFont="1" applyFill="1" applyBorder="1" applyAlignment="1">
      <alignment horizontal="center" vertical="center"/>
    </xf>
    <xf numFmtId="49" fontId="42" fillId="8" borderId="0" xfId="52" applyNumberFormat="1" applyFont="1" applyFill="1" applyBorder="1" applyAlignment="1">
      <alignment horizontal="center" vertical="center" wrapText="1"/>
    </xf>
    <xf numFmtId="0" fontId="42" fillId="8" borderId="0" xfId="52" applyNumberFormat="1" applyFont="1" applyFill="1" applyBorder="1" applyAlignment="1">
      <alignment horizontal="center" vertical="center" wrapText="1"/>
    </xf>
    <xf numFmtId="49" fontId="9" fillId="0" borderId="24" xfId="52" applyNumberFormat="1" applyFont="1" applyFill="1" applyBorder="1" applyAlignment="1">
      <alignment horizontal="center" vertical="center"/>
    </xf>
    <xf numFmtId="49" fontId="9" fillId="0" borderId="1" xfId="52" applyNumberFormat="1" applyFont="1" applyFill="1" applyBorder="1" applyAlignment="1">
      <alignment horizontal="left" vertical="center" wrapText="1"/>
    </xf>
    <xf numFmtId="0" fontId="9" fillId="0" borderId="1" xfId="52" applyNumberFormat="1" applyFont="1" applyFill="1" applyBorder="1" applyAlignment="1">
      <alignment horizontal="center" vertical="center"/>
    </xf>
    <xf numFmtId="0" fontId="9" fillId="8" borderId="1" xfId="52" applyNumberFormat="1" applyFont="1" applyFill="1" applyBorder="1" applyAlignment="1">
      <alignment horizontal="center" vertical="center"/>
    </xf>
    <xf numFmtId="49" fontId="9" fillId="14" borderId="25" xfId="52" applyNumberFormat="1" applyFont="1" applyFill="1" applyBorder="1" applyAlignment="1">
      <alignment horizontal="center" vertical="center"/>
    </xf>
    <xf numFmtId="0" fontId="9" fillId="14" borderId="0" xfId="52" applyNumberFormat="1" applyFont="1" applyFill="1" applyBorder="1" applyAlignment="1">
      <alignment horizontal="center" vertical="center"/>
    </xf>
    <xf numFmtId="49" fontId="9" fillId="14" borderId="0" xfId="52" applyNumberFormat="1" applyFont="1" applyFill="1" applyBorder="1" applyAlignment="1">
      <alignment horizontal="center" vertical="center"/>
    </xf>
    <xf numFmtId="1" fontId="9" fillId="14" borderId="0" xfId="52" applyNumberFormat="1" applyFont="1" applyFill="1" applyBorder="1" applyAlignment="1">
      <alignment horizontal="center" vertical="center"/>
    </xf>
    <xf numFmtId="1" fontId="9" fillId="14" borderId="10" xfId="52" applyNumberFormat="1" applyFont="1" applyFill="1" applyBorder="1" applyAlignment="1">
      <alignment horizontal="center" vertical="center"/>
    </xf>
    <xf numFmtId="0" fontId="9" fillId="0" borderId="1" xfId="52" applyNumberFormat="1" applyFont="1" applyFill="1" applyBorder="1" applyAlignment="1">
      <alignment horizontal="left" vertical="center" wrapText="1"/>
    </xf>
    <xf numFmtId="49" fontId="9" fillId="8" borderId="24" xfId="52" applyNumberFormat="1" applyFont="1" applyFill="1" applyBorder="1" applyAlignment="1">
      <alignment horizontal="center" vertical="center"/>
    </xf>
    <xf numFmtId="0" fontId="9" fillId="8" borderId="1" xfId="52" applyNumberFormat="1" applyFont="1" applyFill="1" applyBorder="1" applyAlignment="1">
      <alignment horizontal="left" vertical="center" wrapText="1"/>
    </xf>
    <xf numFmtId="49" fontId="9" fillId="8" borderId="1" xfId="52" applyNumberFormat="1" applyFont="1" applyFill="1" applyBorder="1" applyAlignment="1">
      <alignment horizontal="left" vertical="center" wrapText="1"/>
    </xf>
    <xf numFmtId="1" fontId="9" fillId="8" borderId="1" xfId="52" applyNumberFormat="1" applyFont="1" applyFill="1" applyBorder="1" applyAlignment="1">
      <alignment horizontal="center" vertical="center"/>
    </xf>
    <xf numFmtId="49" fontId="9" fillId="8" borderId="1" xfId="52" applyNumberFormat="1" applyFont="1" applyFill="1" applyBorder="1" applyAlignment="1">
      <alignment horizontal="center" vertical="center"/>
    </xf>
    <xf numFmtId="49" fontId="9" fillId="8" borderId="1" xfId="52" applyNumberFormat="1" applyFont="1" applyFill="1" applyBorder="1" applyAlignment="1">
      <alignment horizontal="center" vertical="center" wrapText="1"/>
    </xf>
    <xf numFmtId="49" fontId="12" fillId="8" borderId="30" xfId="52" applyNumberFormat="1" applyFont="1" applyFill="1" applyBorder="1" applyAlignment="1">
      <alignment vertical="center"/>
    </xf>
    <xf numFmtId="49" fontId="9" fillId="0" borderId="16" xfId="0" applyNumberFormat="1" applyFont="1" applyFill="1" applyBorder="1"/>
    <xf numFmtId="49" fontId="12" fillId="8" borderId="16" xfId="52" applyNumberFormat="1" applyFont="1" applyFill="1" applyBorder="1" applyAlignment="1">
      <alignment vertical="center"/>
    </xf>
    <xf numFmtId="49" fontId="9" fillId="5" borderId="30" xfId="28" applyNumberFormat="1" applyFont="1" applyFill="1" applyBorder="1" applyProtection="1">
      <alignment horizontal="center" vertical="center" wrapText="1"/>
      <protection locked="0"/>
    </xf>
    <xf numFmtId="49" fontId="9" fillId="8" borderId="12" xfId="52" applyNumberFormat="1" applyFont="1" applyFill="1" applyBorder="1" applyAlignment="1">
      <alignment horizontal="left" vertical="center" wrapText="1" indent="1"/>
    </xf>
    <xf numFmtId="49" fontId="9" fillId="8" borderId="22" xfId="52" applyNumberFormat="1" applyFont="1" applyFill="1" applyBorder="1" applyAlignment="1">
      <alignment horizontal="center" vertical="center"/>
    </xf>
    <xf numFmtId="49" fontId="9" fillId="5" borderId="22" xfId="28" applyNumberFormat="1" applyFont="1" applyFill="1" applyBorder="1" applyAlignment="1" applyProtection="1">
      <alignment horizontal="center" vertical="center"/>
      <protection locked="0"/>
    </xf>
    <xf numFmtId="1" fontId="9" fillId="5" borderId="22" xfId="28" applyNumberFormat="1" applyFont="1" applyFill="1" applyBorder="1" applyAlignment="1" applyProtection="1">
      <alignment horizontal="center" vertical="center"/>
      <protection locked="0"/>
    </xf>
    <xf numFmtId="49" fontId="9" fillId="8" borderId="17" xfId="52" applyNumberFormat="1" applyFont="1" applyFill="1" applyBorder="1" applyAlignment="1">
      <alignment horizontal="left" vertical="center" wrapText="1" indent="1"/>
    </xf>
    <xf numFmtId="49" fontId="12" fillId="8" borderId="33" xfId="52" applyNumberFormat="1" applyFont="1" applyFill="1" applyBorder="1" applyAlignment="1">
      <alignment horizontal="left" vertical="center" wrapText="1" indent="1"/>
    </xf>
    <xf numFmtId="49" fontId="9" fillId="8" borderId="23" xfId="52" applyNumberFormat="1" applyFont="1" applyFill="1" applyBorder="1" applyAlignment="1">
      <alignment horizontal="center" vertical="center"/>
    </xf>
    <xf numFmtId="1" fontId="12" fillId="7" borderId="1" xfId="21" applyNumberFormat="1" applyFont="1" applyFill="1" applyBorder="1" applyAlignment="1">
      <alignment horizontal="center" vertical="center"/>
    </xf>
    <xf numFmtId="49" fontId="12" fillId="8" borderId="30" xfId="52" applyNumberFormat="1" applyFont="1" applyFill="1" applyBorder="1" applyAlignment="1">
      <alignment vertical="center" wrapText="1"/>
    </xf>
    <xf numFmtId="49" fontId="12" fillId="8" borderId="34" xfId="52" applyNumberFormat="1" applyFont="1" applyFill="1" applyBorder="1" applyAlignment="1">
      <alignment vertical="center"/>
    </xf>
    <xf numFmtId="0" fontId="9" fillId="8" borderId="22" xfId="52" applyNumberFormat="1" applyFont="1" applyFill="1" applyBorder="1" applyAlignment="1">
      <alignment horizontal="center" vertical="center"/>
    </xf>
    <xf numFmtId="0" fontId="9" fillId="8" borderId="23" xfId="52" applyNumberFormat="1" applyFont="1" applyFill="1" applyBorder="1" applyAlignment="1">
      <alignment horizontal="center" vertical="center"/>
    </xf>
    <xf numFmtId="49" fontId="12" fillId="8" borderId="17" xfId="52" applyNumberFormat="1" applyFont="1" applyFill="1" applyBorder="1" applyAlignment="1">
      <alignment horizontal="left" vertical="center" wrapText="1" indent="1"/>
    </xf>
    <xf numFmtId="49" fontId="12" fillId="8" borderId="17" xfId="52" applyNumberFormat="1" applyFont="1" applyFill="1" applyBorder="1" applyAlignment="1">
      <alignment horizontal="left" vertical="center" wrapText="1"/>
    </xf>
    <xf numFmtId="0" fontId="9" fillId="8" borderId="0" xfId="52" applyNumberFormat="1" applyFont="1" applyFill="1" applyBorder="1" applyAlignment="1">
      <alignment horizontal="right" vertical="center"/>
    </xf>
    <xf numFmtId="0" fontId="43" fillId="0" borderId="0" xfId="52" applyNumberFormat="1" applyFont="1" applyFill="1" applyBorder="1" applyAlignment="1">
      <alignment horizontal="center" vertical="center"/>
    </xf>
    <xf numFmtId="49" fontId="43" fillId="0" borderId="0" xfId="52" applyNumberFormat="1" applyFont="1" applyFill="1" applyBorder="1" applyAlignment="1">
      <alignment horizontal="center" vertical="center" wrapText="1"/>
    </xf>
    <xf numFmtId="0" fontId="9" fillId="0" borderId="24" xfId="52" applyNumberFormat="1" applyFont="1" applyFill="1" applyBorder="1" applyAlignment="1">
      <alignment horizontal="center" vertical="center" wrapText="1"/>
    </xf>
    <xf numFmtId="49" fontId="9" fillId="0" borderId="16" xfId="0" applyNumberFormat="1" applyFont="1" applyFill="1" applyBorder="1"/>
    <xf numFmtId="49" fontId="12" fillId="0" borderId="21" xfId="52" applyNumberFormat="1" applyFont="1" applyFill="1" applyBorder="1" applyAlignment="1">
      <alignment vertical="center" wrapText="1"/>
    </xf>
    <xf numFmtId="49" fontId="12" fillId="0" borderId="16" xfId="52" applyNumberFormat="1" applyFont="1" applyFill="1" applyBorder="1" applyAlignment="1">
      <alignment vertical="center" wrapText="1"/>
    </xf>
    <xf numFmtId="0" fontId="12" fillId="0" borderId="16" xfId="52" applyNumberFormat="1" applyFont="1" applyFill="1" applyBorder="1" applyAlignment="1">
      <alignment horizontal="center" vertical="center" wrapText="1"/>
    </xf>
    <xf numFmtId="49" fontId="9" fillId="5" borderId="22" xfId="28" applyNumberFormat="1" applyFont="1" applyFill="1" applyBorder="1" applyProtection="1">
      <alignment horizontal="center" vertical="center" wrapText="1"/>
      <protection locked="0"/>
    </xf>
    <xf numFmtId="49" fontId="9" fillId="0" borderId="22" xfId="52" applyNumberFormat="1" applyFont="1" applyFill="1" applyBorder="1" applyAlignment="1">
      <alignment horizontal="left" vertical="center" wrapText="1" indent="1"/>
    </xf>
    <xf numFmtId="49" fontId="9" fillId="0" borderId="22" xfId="52" applyNumberFormat="1" applyFont="1" applyFill="1" applyBorder="1" applyAlignment="1">
      <alignment horizontal="center" vertical="center" wrapText="1"/>
    </xf>
    <xf numFmtId="49" fontId="9" fillId="5" borderId="11" xfId="28" applyNumberFormat="1" applyFont="1" applyFill="1" applyBorder="1" applyAlignment="1" applyProtection="1">
      <alignment horizontal="center" vertical="center"/>
      <protection locked="0"/>
    </xf>
    <xf numFmtId="49" fontId="9" fillId="5" borderId="1" xfId="28" applyNumberFormat="1" applyFont="1" applyFill="1" applyBorder="1" applyProtection="1">
      <alignment horizontal="center" vertical="center" wrapText="1"/>
      <protection locked="0"/>
    </xf>
    <xf numFmtId="49" fontId="9" fillId="0" borderId="1" xfId="52" applyNumberFormat="1" applyFont="1" applyFill="1" applyBorder="1" applyAlignment="1">
      <alignment horizontal="left" vertical="center" wrapText="1" indent="1"/>
    </xf>
    <xf numFmtId="49" fontId="9" fillId="5" borderId="15" xfId="28" applyNumberFormat="1" applyFont="1" applyFill="1" applyBorder="1" applyAlignment="1" applyProtection="1">
      <alignment horizontal="center" vertical="center"/>
      <protection locked="0"/>
    </xf>
    <xf numFmtId="49" fontId="9" fillId="5" borderId="23" xfId="28" applyNumberFormat="1" applyFont="1" applyFill="1" applyBorder="1" applyProtection="1">
      <alignment horizontal="center" vertical="center" wrapText="1"/>
      <protection locked="0"/>
    </xf>
    <xf numFmtId="49" fontId="12" fillId="0" borderId="23" xfId="52" applyNumberFormat="1" applyFont="1" applyFill="1" applyBorder="1" applyAlignment="1">
      <alignment horizontal="left" vertical="center" wrapText="1" indent="1"/>
    </xf>
    <xf numFmtId="49" fontId="9" fillId="0" borderId="23" xfId="52" applyNumberFormat="1" applyFont="1" applyFill="1" applyBorder="1" applyAlignment="1">
      <alignment horizontal="center" vertical="center" wrapText="1"/>
    </xf>
    <xf numFmtId="0" fontId="9" fillId="0" borderId="26" xfId="52" applyNumberFormat="1" applyFont="1" applyFill="1" applyBorder="1" applyAlignment="1">
      <alignment horizontal="center" vertical="center" wrapText="1"/>
    </xf>
    <xf numFmtId="0" fontId="12" fillId="0" borderId="13" xfId="52" applyNumberFormat="1" applyFont="1" applyFill="1" applyBorder="1" applyAlignment="1">
      <alignment horizontal="center" vertical="center" wrapText="1"/>
    </xf>
    <xf numFmtId="49" fontId="12" fillId="0" borderId="1" xfId="52" applyNumberFormat="1" applyFont="1" applyFill="1" applyBorder="1" applyAlignment="1">
      <alignment horizontal="left" vertical="center" wrapText="1" indent="1"/>
    </xf>
    <xf numFmtId="49" fontId="12" fillId="0" borderId="1" xfId="52" applyNumberFormat="1" applyFont="1" applyFill="1" applyBorder="1" applyAlignment="1">
      <alignment vertical="center" wrapText="1"/>
    </xf>
    <xf numFmtId="49" fontId="9" fillId="8" borderId="24" xfId="53" applyNumberFormat="1" applyFont="1" applyFill="1" applyBorder="1" applyAlignment="1">
      <alignment horizontal="center" vertical="center"/>
    </xf>
    <xf numFmtId="49" fontId="9" fillId="14" borderId="25" xfId="53" applyNumberFormat="1" applyFont="1" applyFill="1" applyBorder="1" applyAlignment="1">
      <alignment horizontal="center" vertical="center"/>
    </xf>
    <xf numFmtId="49" fontId="13" fillId="14" borderId="0" xfId="30" applyNumberFormat="1" applyFont="1" applyFill="1" applyBorder="1" applyAlignment="1" applyProtection="1">
      <alignment horizontal="left" vertical="center" wrapText="1" indent="1"/>
    </xf>
    <xf numFmtId="49" fontId="9" fillId="0" borderId="0" xfId="0" applyNumberFormat="1" applyFont="1" applyFill="1" applyBorder="1"/>
    <xf numFmtId="49" fontId="9" fillId="0" borderId="0" xfId="0" applyNumberFormat="1" applyFont="1" applyFill="1" applyBorder="1" applyAlignment="1">
      <alignment horizontal="center" vertical="top"/>
    </xf>
    <xf numFmtId="0" fontId="20" fillId="0" borderId="0" xfId="0" applyNumberFormat="1" applyFont="1" applyFill="1" applyBorder="1"/>
    <xf numFmtId="49" fontId="20" fillId="0" borderId="0" xfId="0" applyNumberFormat="1" applyFont="1" applyFill="1" applyBorder="1"/>
    <xf numFmtId="49" fontId="9" fillId="5" borderId="30" xfId="28" applyNumberFormat="1" applyFont="1" applyFill="1" applyBorder="1" applyAlignment="1" applyProtection="1">
      <alignment horizontal="left" vertical="center" wrapText="1"/>
      <protection locked="0"/>
    </xf>
    <xf numFmtId="49" fontId="9" fillId="5" borderId="1" xfId="28" applyNumberFormat="1" applyFont="1" applyFill="1" applyBorder="1" applyAlignment="1" applyProtection="1">
      <alignment horizontal="left" vertical="center" wrapText="1" indent="1"/>
      <protection locked="0"/>
    </xf>
    <xf numFmtId="0" fontId="20" fillId="0" borderId="0" xfId="52" applyNumberFormat="1" applyFont="1" applyFill="1" applyBorder="1" applyAlignment="1">
      <alignment horizontal="left" vertical="center" wrapText="1"/>
    </xf>
    <xf numFmtId="49" fontId="20" fillId="0" borderId="0" xfId="52" applyNumberFormat="1" applyFont="1" applyFill="1" applyBorder="1" applyAlignment="1">
      <alignment horizontal="left" vertical="center" indent="1"/>
    </xf>
    <xf numFmtId="0" fontId="20" fillId="0" borderId="0" xfId="52" applyNumberFormat="1" applyFont="1" applyFill="1" applyBorder="1"/>
    <xf numFmtId="0" fontId="44" fillId="8" borderId="0" xfId="52" applyNumberFormat="1" applyFont="1" applyFill="1" applyBorder="1"/>
    <xf numFmtId="0" fontId="9" fillId="11" borderId="1" xfId="16" applyNumberFormat="1" applyFont="1" applyFill="1" applyBorder="1" applyAlignment="1" applyProtection="1">
      <alignment horizontal="left" vertical="center" wrapText="1" indent="1"/>
      <protection locked="0"/>
    </xf>
    <xf numFmtId="0" fontId="9" fillId="8" borderId="0" xfId="52" applyNumberFormat="1" applyFont="1" applyFill="1" applyBorder="1"/>
    <xf numFmtId="0" fontId="9" fillId="0" borderId="0" xfId="52" applyNumberFormat="1" applyFont="1" applyFill="1" applyBorder="1"/>
    <xf numFmtId="49" fontId="9" fillId="0" borderId="39" xfId="56" applyNumberFormat="1" applyFont="1" applyFill="1" applyBorder="1" applyAlignment="1">
      <alignment horizontal="center" vertical="center"/>
    </xf>
    <xf numFmtId="0" fontId="9" fillId="8" borderId="39" xfId="51" applyNumberFormat="1" applyFont="1" applyFill="1" applyBorder="1" applyAlignment="1">
      <alignment vertical="center" wrapText="1"/>
    </xf>
    <xf numFmtId="0" fontId="9" fillId="8" borderId="39" xfId="51" applyNumberFormat="1" applyFont="1" applyFill="1" applyBorder="1" applyAlignment="1">
      <alignment horizontal="center" vertical="center" wrapText="1"/>
    </xf>
    <xf numFmtId="1" fontId="9" fillId="8" borderId="39" xfId="54" applyNumberFormat="1" applyFont="1" applyFill="1" applyBorder="1" applyAlignment="1">
      <alignment horizontal="center" vertical="center"/>
    </xf>
    <xf numFmtId="49" fontId="9" fillId="8" borderId="39" xfId="54" applyNumberFormat="1" applyFont="1" applyFill="1" applyBorder="1" applyAlignment="1">
      <alignment horizontal="center" vertical="center"/>
    </xf>
    <xf numFmtId="0" fontId="9" fillId="8" borderId="39" xfId="54" applyNumberFormat="1" applyFont="1" applyFill="1" applyBorder="1" applyAlignment="1">
      <alignment horizontal="center" vertical="center"/>
    </xf>
    <xf numFmtId="49" fontId="12" fillId="0" borderId="40" xfId="56" applyNumberFormat="1" applyFont="1" applyFill="1" applyBorder="1" applyAlignment="1">
      <alignment horizontal="center" vertical="center"/>
    </xf>
    <xf numFmtId="0" fontId="12" fillId="8" borderId="41" xfId="51" applyNumberFormat="1" applyFont="1" applyFill="1" applyBorder="1" applyAlignment="1">
      <alignment vertical="center" wrapText="1"/>
    </xf>
    <xf numFmtId="0" fontId="12" fillId="8" borderId="41" xfId="51" applyNumberFormat="1" applyFont="1" applyFill="1" applyBorder="1" applyAlignment="1">
      <alignment horizontal="center" vertical="center" wrapText="1"/>
    </xf>
    <xf numFmtId="49" fontId="9" fillId="8" borderId="41" xfId="54" applyNumberFormat="1" applyFont="1" applyFill="1" applyBorder="1" applyAlignment="1">
      <alignment horizontal="center" vertical="center"/>
    </xf>
    <xf numFmtId="3" fontId="9" fillId="8" borderId="41" xfId="54" applyNumberFormat="1" applyFont="1" applyFill="1" applyBorder="1" applyAlignment="1">
      <alignment horizontal="center" vertical="center"/>
    </xf>
    <xf numFmtId="1" fontId="9" fillId="8" borderId="41" xfId="54" applyNumberFormat="1" applyFont="1" applyFill="1" applyBorder="1" applyAlignment="1">
      <alignment horizontal="center" vertical="center"/>
    </xf>
    <xf numFmtId="1" fontId="9" fillId="8" borderId="42" xfId="54" applyNumberFormat="1" applyFont="1" applyFill="1" applyBorder="1" applyAlignment="1">
      <alignment horizontal="center" vertical="center"/>
    </xf>
    <xf numFmtId="49" fontId="12" fillId="0" borderId="39" xfId="56" applyNumberFormat="1" applyFont="1" applyFill="1" applyBorder="1" applyAlignment="1">
      <alignment horizontal="center" vertical="center"/>
    </xf>
    <xf numFmtId="0" fontId="12" fillId="8" borderId="39" xfId="51" applyNumberFormat="1" applyFont="1" applyFill="1" applyBorder="1" applyAlignment="1">
      <alignment horizontal="left" vertical="center" wrapText="1" indent="1"/>
    </xf>
    <xf numFmtId="0" fontId="12" fillId="8" borderId="39" xfId="51" applyNumberFormat="1" applyFont="1" applyFill="1" applyBorder="1" applyAlignment="1">
      <alignment horizontal="center" vertical="center" wrapText="1"/>
    </xf>
    <xf numFmtId="0" fontId="9" fillId="8" borderId="39" xfId="51" applyNumberFormat="1" applyFont="1" applyFill="1" applyBorder="1" applyAlignment="1">
      <alignment horizontal="left" vertical="center" wrapText="1" indent="2"/>
    </xf>
    <xf numFmtId="3" fontId="9" fillId="8" borderId="39" xfId="54" applyNumberFormat="1" applyFont="1" applyFill="1" applyBorder="1" applyAlignment="1">
      <alignment horizontal="center" vertical="center"/>
    </xf>
    <xf numFmtId="49" fontId="9" fillId="14" borderId="40" xfId="56" applyNumberFormat="1" applyFont="1" applyFill="1" applyBorder="1" applyAlignment="1">
      <alignment horizontal="center" vertical="center"/>
    </xf>
    <xf numFmtId="0" fontId="45" fillId="14" borderId="41" xfId="31" applyNumberFormat="1" applyFont="1" applyFill="1" applyBorder="1" applyAlignment="1" applyProtection="1">
      <alignment horizontal="center" vertical="center" wrapText="1"/>
    </xf>
    <xf numFmtId="0" fontId="9" fillId="14" borderId="41" xfId="51" applyNumberFormat="1" applyFont="1" applyFill="1" applyBorder="1" applyAlignment="1">
      <alignment vertical="center" wrapText="1"/>
    </xf>
    <xf numFmtId="3" fontId="9" fillId="14" borderId="41" xfId="51" applyNumberFormat="1" applyFont="1" applyFill="1" applyBorder="1" applyAlignment="1">
      <alignment vertical="center" wrapText="1"/>
    </xf>
    <xf numFmtId="0" fontId="9" fillId="14" borderId="42" xfId="51" applyNumberFormat="1" applyFont="1" applyFill="1" applyBorder="1" applyAlignment="1">
      <alignment vertical="center" wrapText="1"/>
    </xf>
    <xf numFmtId="0" fontId="9" fillId="8" borderId="39" xfId="51" applyNumberFormat="1" applyFont="1" applyFill="1" applyBorder="1" applyAlignment="1">
      <alignment horizontal="left" vertical="center" wrapText="1" indent="1"/>
    </xf>
    <xf numFmtId="0" fontId="12" fillId="8" borderId="41" xfId="51" applyNumberFormat="1" applyFont="1" applyFill="1" applyBorder="1" applyAlignment="1">
      <alignment horizontal="left" vertical="center" wrapText="1"/>
    </xf>
    <xf numFmtId="0" fontId="12" fillId="8" borderId="41" xfId="51" applyNumberFormat="1" applyFont="1" applyFill="1" applyBorder="1" applyAlignment="1">
      <alignment horizontal="center" vertical="center" wrapText="1"/>
    </xf>
    <xf numFmtId="0" fontId="42" fillId="8" borderId="0" xfId="56" applyNumberFormat="1" applyFont="1" applyFill="1" applyBorder="1" applyAlignment="1">
      <alignment horizontal="center" vertical="center"/>
    </xf>
    <xf numFmtId="0" fontId="42" fillId="8" borderId="0" xfId="51" applyNumberFormat="1" applyFont="1" applyFill="1" applyBorder="1" applyAlignment="1">
      <alignment horizontal="center" vertical="center" wrapText="1"/>
    </xf>
    <xf numFmtId="0" fontId="42" fillId="8" borderId="0" xfId="51" applyNumberFormat="1" applyFont="1" applyFill="1" applyBorder="1" applyAlignment="1">
      <alignment horizontal="center" vertical="center" wrapText="1"/>
    </xf>
    <xf numFmtId="3" fontId="12" fillId="7" borderId="39" xfId="21" applyNumberFormat="1" applyFont="1" applyFill="1" applyBorder="1" applyAlignment="1">
      <alignment horizontal="center" vertical="center"/>
    </xf>
    <xf numFmtId="49" fontId="9" fillId="5" borderId="39" xfId="28" applyNumberFormat="1" applyFont="1" applyFill="1" applyBorder="1" applyAlignment="1" applyProtection="1">
      <alignment horizontal="center" vertical="center"/>
      <protection locked="0"/>
    </xf>
    <xf numFmtId="3" fontId="9" fillId="5" borderId="39" xfId="28" applyNumberFormat="1" applyFont="1" applyFill="1" applyBorder="1" applyAlignment="1" applyProtection="1">
      <alignment horizontal="center" vertical="center"/>
      <protection locked="0"/>
    </xf>
    <xf numFmtId="0" fontId="13" fillId="14" borderId="41" xfId="30" applyNumberFormat="1" applyFont="1" applyFill="1" applyBorder="1" applyAlignment="1" applyProtection="1">
      <alignment horizontal="left" vertical="center" wrapText="1" indent="1"/>
    </xf>
    <xf numFmtId="49" fontId="42" fillId="8" borderId="0" xfId="53" applyNumberFormat="1" applyFont="1" applyFill="1" applyBorder="1" applyAlignment="1">
      <alignment horizontal="center" vertical="center" wrapText="1"/>
    </xf>
    <xf numFmtId="0" fontId="9" fillId="8" borderId="40" xfId="51" applyNumberFormat="1" applyFont="1" applyFill="1" applyBorder="1" applyAlignment="1">
      <alignment horizontal="left" vertical="center" wrapText="1" indent="1"/>
    </xf>
    <xf numFmtId="0" fontId="9" fillId="8" borderId="41" xfId="51" applyNumberFormat="1" applyFont="1" applyFill="1" applyBorder="1" applyAlignment="1">
      <alignment horizontal="left" vertical="center" wrapText="1" indent="1"/>
    </xf>
    <xf numFmtId="3" fontId="12" fillId="8" borderId="41" xfId="54" applyNumberFormat="1" applyFont="1" applyFill="1" applyBorder="1" applyAlignment="1">
      <alignment horizontal="center" vertical="center"/>
    </xf>
    <xf numFmtId="1" fontId="12" fillId="8" borderId="42" xfId="54" applyNumberFormat="1" applyFont="1" applyFill="1" applyBorder="1" applyAlignment="1">
      <alignment horizontal="center" vertical="center"/>
    </xf>
    <xf numFmtId="0" fontId="9" fillId="8" borderId="39" xfId="51" applyNumberFormat="1" applyFont="1" applyFill="1" applyBorder="1" applyAlignment="1">
      <alignment horizontal="left" vertical="center" wrapText="1" indent="3"/>
    </xf>
    <xf numFmtId="0" fontId="9" fillId="8" borderId="41" xfId="51" applyNumberFormat="1" applyFont="1" applyFill="1" applyBorder="1" applyAlignment="1">
      <alignment horizontal="center" vertical="center" wrapText="1"/>
    </xf>
    <xf numFmtId="49" fontId="9" fillId="14" borderId="40" xfId="56" applyNumberFormat="1" applyFont="1" applyFill="1" applyBorder="1" applyAlignment="1">
      <alignment horizontal="left" vertical="center" indent="1"/>
    </xf>
    <xf numFmtId="0" fontId="38" fillId="14" borderId="41" xfId="31" applyNumberFormat="1" applyFont="1" applyFill="1" applyBorder="1" applyAlignment="1" applyProtection="1">
      <alignment horizontal="left" vertical="center" wrapText="1"/>
    </xf>
    <xf numFmtId="3" fontId="12" fillId="5" borderId="39" xfId="28" applyNumberFormat="1" applyFont="1" applyFill="1" applyBorder="1" applyAlignment="1" applyProtection="1">
      <alignment horizontal="center" vertical="center"/>
      <protection locked="0"/>
    </xf>
    <xf numFmtId="3" fontId="9" fillId="7" borderId="39" xfId="21" applyNumberFormat="1" applyFont="1" applyFill="1" applyBorder="1" applyAlignment="1">
      <alignment horizontal="center" vertical="center"/>
    </xf>
    <xf numFmtId="0" fontId="13" fillId="14" borderId="41" xfId="30" applyNumberFormat="1" applyFont="1" applyFill="1" applyBorder="1" applyAlignment="1" applyProtection="1">
      <alignment horizontal="left" vertical="center" wrapText="1"/>
    </xf>
    <xf numFmtId="0" fontId="9" fillId="8" borderId="39" xfId="56" applyNumberFormat="1" applyFont="1" applyFill="1" applyBorder="1" applyAlignment="1">
      <alignment horizontal="center" vertical="center" wrapText="1"/>
    </xf>
    <xf numFmtId="49" fontId="9" fillId="8" borderId="39" xfId="56" applyNumberFormat="1" applyFont="1" applyFill="1" applyBorder="1" applyAlignment="1">
      <alignment horizontal="center" vertical="center" wrapText="1"/>
    </xf>
    <xf numFmtId="0" fontId="9" fillId="8" borderId="39" xfId="51" applyNumberFormat="1" applyFont="1" applyFill="1" applyBorder="1" applyAlignment="1">
      <alignment horizontal="left" vertical="center" wrapText="1"/>
    </xf>
    <xf numFmtId="49" fontId="42" fillId="8" borderId="0" xfId="51" applyNumberFormat="1" applyFont="1" applyFill="1" applyBorder="1" applyAlignment="1">
      <alignment horizontal="center" vertical="center" wrapText="1"/>
    </xf>
    <xf numFmtId="0" fontId="42" fillId="8" borderId="0" xfId="56" applyNumberFormat="1" applyFont="1" applyFill="1" applyBorder="1" applyAlignment="1">
      <alignment horizontal="center" vertical="center" wrapText="1"/>
    </xf>
    <xf numFmtId="49" fontId="12" fillId="8" borderId="39" xfId="57" applyNumberFormat="1" applyFont="1" applyFill="1" applyBorder="1" applyAlignment="1">
      <alignment horizontal="center" vertical="center" wrapText="1"/>
    </xf>
    <xf numFmtId="0" fontId="12" fillId="8" borderId="40" xfId="57" applyNumberFormat="1" applyFont="1" applyFill="1" applyBorder="1" applyAlignment="1">
      <alignment horizontal="left" vertical="center" wrapText="1"/>
    </xf>
    <xf numFmtId="0" fontId="12" fillId="8" borderId="41" xfId="57" applyNumberFormat="1" applyFont="1" applyFill="1" applyBorder="1" applyAlignment="1">
      <alignment horizontal="left" vertical="center" wrapText="1"/>
    </xf>
    <xf numFmtId="0" fontId="9" fillId="8" borderId="41" xfId="57" applyNumberFormat="1" applyFont="1" applyFill="1" applyBorder="1" applyAlignment="1">
      <alignment vertical="center" wrapText="1"/>
    </xf>
    <xf numFmtId="3" fontId="9" fillId="8" borderId="41" xfId="57" applyNumberFormat="1" applyFont="1" applyFill="1" applyBorder="1" applyAlignment="1">
      <alignment horizontal="center" vertical="center" wrapText="1"/>
    </xf>
    <xf numFmtId="0" fontId="9" fillId="8" borderId="42" xfId="57" applyNumberFormat="1" applyFont="1" applyFill="1" applyBorder="1" applyAlignment="1">
      <alignment vertical="center" wrapText="1"/>
    </xf>
    <xf numFmtId="49" fontId="9" fillId="8" borderId="39" xfId="57" applyNumberFormat="1" applyFont="1" applyFill="1" applyBorder="1" applyAlignment="1">
      <alignment horizontal="center" vertical="center" wrapText="1"/>
    </xf>
    <xf numFmtId="0" fontId="9" fillId="8" borderId="39" xfId="57" applyNumberFormat="1" applyFont="1" applyFill="1" applyBorder="1" applyAlignment="1">
      <alignment horizontal="left" vertical="center" wrapText="1" indent="1"/>
    </xf>
    <xf numFmtId="0" fontId="9" fillId="8" borderId="39" xfId="58" applyNumberFormat="1" applyFont="1" applyFill="1" applyBorder="1" applyAlignment="1">
      <alignment horizontal="center" vertical="center" wrapText="1"/>
    </xf>
    <xf numFmtId="0" fontId="9" fillId="8" borderId="39" xfId="57" applyNumberFormat="1" applyFont="1" applyFill="1" applyBorder="1" applyAlignment="1">
      <alignment horizontal="left" vertical="center" wrapText="1" indent="2"/>
    </xf>
    <xf numFmtId="3" fontId="9" fillId="5" borderId="39" xfId="53" applyNumberFormat="1" applyFont="1" applyFill="1" applyBorder="1" applyAlignment="1" applyProtection="1">
      <alignment horizontal="center" vertical="center"/>
      <protection locked="0"/>
    </xf>
    <xf numFmtId="1" fontId="9" fillId="8" borderId="39" xfId="53" applyNumberFormat="1" applyFont="1" applyFill="1" applyBorder="1" applyAlignment="1">
      <alignment horizontal="center" vertical="center"/>
    </xf>
    <xf numFmtId="49" fontId="9" fillId="8" borderId="39" xfId="53" applyNumberFormat="1" applyFont="1" applyFill="1" applyBorder="1" applyAlignment="1">
      <alignment horizontal="center" vertical="center"/>
    </xf>
    <xf numFmtId="49" fontId="12" fillId="8" borderId="41" xfId="57" applyNumberFormat="1" applyFont="1" applyFill="1" applyBorder="1" applyAlignment="1">
      <alignment horizontal="left" vertical="center" wrapText="1"/>
    </xf>
    <xf numFmtId="0" fontId="12" fillId="8" borderId="41" xfId="57" applyNumberFormat="1" applyFont="1" applyFill="1" applyBorder="1" applyAlignment="1">
      <alignment vertical="center" wrapText="1"/>
    </xf>
    <xf numFmtId="3" fontId="12" fillId="8" borderId="41" xfId="57" applyNumberFormat="1" applyFont="1" applyFill="1" applyBorder="1" applyAlignment="1">
      <alignment vertical="center" wrapText="1"/>
    </xf>
    <xf numFmtId="0" fontId="12" fillId="8" borderId="42" xfId="57" applyNumberFormat="1" applyFont="1" applyFill="1" applyBorder="1" applyAlignment="1">
      <alignment vertical="center" wrapText="1"/>
    </xf>
    <xf numFmtId="49" fontId="12" fillId="8" borderId="41" xfId="57" applyNumberFormat="1" applyFont="1" applyFill="1" applyBorder="1" applyAlignment="1">
      <alignment horizontal="center" vertical="center" wrapText="1"/>
    </xf>
    <xf numFmtId="49" fontId="9" fillId="8" borderId="39" xfId="53" applyNumberFormat="1" applyFont="1" applyFill="1" applyBorder="1" applyAlignment="1">
      <alignment horizontal="center" vertical="center" wrapText="1"/>
    </xf>
    <xf numFmtId="1" fontId="9" fillId="8" borderId="39" xfId="53" applyNumberFormat="1" applyFont="1" applyFill="1" applyBorder="1" applyAlignment="1">
      <alignment horizontal="center" vertical="center" wrapText="1"/>
    </xf>
    <xf numFmtId="0" fontId="12" fillId="8" borderId="39" xfId="57" applyNumberFormat="1" applyFont="1" applyFill="1" applyBorder="1" applyAlignment="1">
      <alignment horizontal="left" vertical="center" wrapText="1"/>
    </xf>
    <xf numFmtId="0" fontId="12" fillId="8" borderId="39" xfId="57" applyNumberFormat="1" applyFont="1" applyFill="1" applyBorder="1" applyAlignment="1">
      <alignment vertical="center" wrapText="1"/>
    </xf>
    <xf numFmtId="3" fontId="9" fillId="7" borderId="39" xfId="21" applyNumberFormat="1" applyFont="1" applyFill="1" applyBorder="1">
      <alignment horizontal="center" vertical="center" wrapText="1"/>
    </xf>
    <xf numFmtId="3" fontId="12" fillId="7" borderId="39" xfId="21" applyNumberFormat="1" applyFont="1" applyFill="1" applyBorder="1">
      <alignment horizontal="center" vertical="center" wrapText="1"/>
    </xf>
    <xf numFmtId="3" fontId="9" fillId="5" borderId="39" xfId="28" applyNumberFormat="1" applyFont="1" applyFill="1" applyBorder="1" applyProtection="1">
      <alignment horizontal="center" vertical="center" wrapText="1"/>
      <protection locked="0"/>
    </xf>
    <xf numFmtId="0" fontId="9" fillId="8" borderId="39" xfId="53" applyNumberFormat="1" applyFont="1" applyFill="1" applyBorder="1" applyAlignment="1">
      <alignment horizontal="center" vertical="center" wrapText="1"/>
    </xf>
    <xf numFmtId="49" fontId="12" fillId="8" borderId="39" xfId="53" applyNumberFormat="1" applyFont="1" applyFill="1" applyBorder="1" applyAlignment="1">
      <alignment horizontal="left" vertical="center" wrapText="1"/>
    </xf>
    <xf numFmtId="0" fontId="9" fillId="8" borderId="39" xfId="53" applyNumberFormat="1" applyFont="1" applyFill="1" applyBorder="1" applyAlignment="1">
      <alignment horizontal="center" vertical="center"/>
    </xf>
    <xf numFmtId="49" fontId="9" fillId="8" borderId="39" xfId="57" applyNumberFormat="1" applyFont="1" applyFill="1" applyBorder="1" applyAlignment="1">
      <alignment horizontal="center" vertical="center"/>
    </xf>
    <xf numFmtId="49" fontId="9" fillId="14" borderId="40" xfId="53" applyNumberFormat="1" applyFont="1" applyFill="1" applyBorder="1" applyAlignment="1">
      <alignment horizontal="center" vertical="center"/>
    </xf>
    <xf numFmtId="49" fontId="45" fillId="14" borderId="41" xfId="31" applyNumberFormat="1" applyFont="1" applyFill="1" applyBorder="1" applyAlignment="1" applyProtection="1">
      <alignment horizontal="left" vertical="center" wrapText="1" indent="1"/>
    </xf>
    <xf numFmtId="49" fontId="9" fillId="14" borderId="41" xfId="53" applyNumberFormat="1" applyFont="1" applyFill="1" applyBorder="1" applyAlignment="1">
      <alignment horizontal="center" vertical="center"/>
    </xf>
    <xf numFmtId="3" fontId="9" fillId="14" borderId="41" xfId="53" applyNumberFormat="1" applyFont="1" applyFill="1" applyBorder="1" applyAlignment="1">
      <alignment horizontal="center" vertical="center"/>
    </xf>
    <xf numFmtId="1" fontId="9" fillId="14" borderId="41" xfId="53" applyNumberFormat="1" applyFont="1" applyFill="1" applyBorder="1" applyAlignment="1">
      <alignment horizontal="center" vertical="center"/>
    </xf>
    <xf numFmtId="1" fontId="9" fillId="14" borderId="42" xfId="53" applyNumberFormat="1" applyFont="1" applyFill="1" applyBorder="1" applyAlignment="1">
      <alignment horizontal="center" vertical="center"/>
    </xf>
    <xf numFmtId="49" fontId="12" fillId="8" borderId="39" xfId="53" applyNumberFormat="1" applyFont="1" applyFill="1" applyBorder="1" applyAlignment="1">
      <alignment horizontal="left" vertical="center" wrapText="1" indent="1"/>
    </xf>
    <xf numFmtId="49" fontId="34" fillId="14" borderId="40" xfId="53" applyNumberFormat="1" applyFont="1" applyFill="1" applyBorder="1" applyAlignment="1">
      <alignment horizontal="left" vertical="center" indent="1"/>
    </xf>
    <xf numFmtId="49" fontId="46" fillId="14" borderId="41" xfId="31" applyNumberFormat="1" applyFont="1" applyFill="1" applyBorder="1" applyAlignment="1" applyProtection="1">
      <alignment horizontal="left" vertical="center" wrapText="1" indent="1"/>
    </xf>
    <xf numFmtId="49" fontId="34" fillId="14" borderId="41" xfId="53" applyNumberFormat="1" applyFont="1" applyFill="1" applyBorder="1" applyAlignment="1">
      <alignment horizontal="center" vertical="center"/>
    </xf>
    <xf numFmtId="3" fontId="34" fillId="14" borderId="41" xfId="53" applyNumberFormat="1" applyFont="1" applyFill="1" applyBorder="1" applyAlignment="1">
      <alignment horizontal="center" vertical="center"/>
    </xf>
    <xf numFmtId="1" fontId="34" fillId="14" borderId="41" xfId="53" applyNumberFormat="1" applyFont="1" applyFill="1" applyBorder="1" applyAlignment="1">
      <alignment horizontal="center" vertical="center"/>
    </xf>
    <xf numFmtId="1" fontId="34" fillId="14" borderId="42" xfId="53" applyNumberFormat="1" applyFont="1" applyFill="1" applyBorder="1" applyAlignment="1">
      <alignment horizontal="center" vertical="center"/>
    </xf>
    <xf numFmtId="49" fontId="9" fillId="5" borderId="39" xfId="28" applyNumberFormat="1" applyFont="1" applyFill="1" applyBorder="1" applyAlignment="1" applyProtection="1">
      <alignment horizontal="left" vertical="center" wrapText="1" indent="1"/>
      <protection locked="0"/>
    </xf>
    <xf numFmtId="49" fontId="13" fillId="14" borderId="41" xfId="30" applyNumberFormat="1" applyFont="1" applyFill="1" applyBorder="1" applyAlignment="1" applyProtection="1">
      <alignment horizontal="left" vertical="center" wrapText="1" indent="1"/>
    </xf>
    <xf numFmtId="0" fontId="9" fillId="0" borderId="0" xfId="66" applyNumberFormat="1" applyFont="1" applyFill="1" applyBorder="1"/>
    <xf numFmtId="49" fontId="9" fillId="0" borderId="0" xfId="66" applyNumberFormat="1" applyFont="1" applyFill="1" applyBorder="1"/>
    <xf numFmtId="0" fontId="9" fillId="0" borderId="0" xfId="66" applyNumberFormat="1" applyFont="1" applyFill="1" applyBorder="1" applyAlignment="1">
      <alignment horizontal="center" vertical="center"/>
    </xf>
    <xf numFmtId="0" fontId="9" fillId="0" borderId="0" xfId="66" applyNumberFormat="1" applyFont="1" applyFill="1" applyBorder="1"/>
    <xf numFmtId="0" fontId="20" fillId="0" borderId="0" xfId="66" applyNumberFormat="1" applyFont="1" applyFill="1" applyBorder="1"/>
    <xf numFmtId="0" fontId="20" fillId="0" borderId="0" xfId="66" applyNumberFormat="1" applyFont="1" applyFill="1" applyBorder="1"/>
    <xf numFmtId="0" fontId="33" fillId="0" borderId="0" xfId="66" applyNumberFormat="1" applyFont="1" applyFill="1" applyBorder="1"/>
    <xf numFmtId="49" fontId="9" fillId="0" borderId="0" xfId="0" applyNumberFormat="1" applyFont="1" applyFill="1" applyBorder="1"/>
    <xf numFmtId="1" fontId="9" fillId="8" borderId="44" xfId="53" applyNumberFormat="1" applyFont="1" applyFill="1" applyBorder="1" applyAlignment="1">
      <alignment horizontal="center" vertical="center"/>
    </xf>
    <xf numFmtId="49" fontId="9" fillId="8" borderId="44" xfId="53" applyNumberFormat="1" applyFont="1" applyFill="1" applyBorder="1" applyAlignment="1">
      <alignment horizontal="center" vertical="center"/>
    </xf>
    <xf numFmtId="49" fontId="20" fillId="0" borderId="0" xfId="0" applyNumberFormat="1" applyFont="1" applyFill="1" applyBorder="1" applyAlignment="1">
      <alignment horizontal="center" vertical="top"/>
    </xf>
    <xf numFmtId="0" fontId="9" fillId="0" borderId="0" xfId="0" applyNumberFormat="1" applyFont="1" applyFill="1" applyBorder="1"/>
    <xf numFmtId="49" fontId="9" fillId="8" borderId="44" xfId="58" applyNumberFormat="1" applyFont="1" applyFill="1" applyBorder="1" applyAlignment="1">
      <alignment horizontal="center" vertical="center" wrapText="1"/>
    </xf>
    <xf numFmtId="49" fontId="47" fillId="0" borderId="0" xfId="0" applyNumberFormat="1" applyFont="1" applyFill="1" applyBorder="1" applyAlignment="1">
      <alignment horizontal="center" vertical="top"/>
    </xf>
    <xf numFmtId="49" fontId="13" fillId="14" borderId="41" xfId="30" applyNumberFormat="1" applyFont="1" applyFill="1" applyBorder="1" applyAlignment="1" applyProtection="1">
      <alignment vertical="center" wrapText="1"/>
    </xf>
    <xf numFmtId="0" fontId="9" fillId="8" borderId="0" xfId="53" applyNumberFormat="1" applyFont="1" applyFill="1" applyBorder="1" applyAlignment="1">
      <alignment horizontal="right" vertical="center"/>
    </xf>
    <xf numFmtId="0" fontId="9" fillId="8" borderId="0" xfId="53" applyNumberFormat="1" applyFont="1" applyFill="1" applyBorder="1"/>
    <xf numFmtId="0" fontId="9" fillId="0" borderId="0" xfId="53" applyNumberFormat="1" applyFont="1" applyFill="1" applyBorder="1"/>
    <xf numFmtId="0" fontId="12" fillId="8" borderId="0" xfId="53" applyNumberFormat="1" applyFont="1" applyFill="1" applyBorder="1" applyAlignment="1">
      <alignment horizontal="right" vertical="center"/>
    </xf>
    <xf numFmtId="0" fontId="9" fillId="8" borderId="39" xfId="58" applyNumberFormat="1" applyFont="1" applyFill="1" applyBorder="1" applyAlignment="1">
      <alignment horizontal="left" vertical="center" wrapText="1" indent="1"/>
    </xf>
    <xf numFmtId="0" fontId="9" fillId="8" borderId="39" xfId="58" applyNumberFormat="1" applyFont="1" applyFill="1" applyBorder="1" applyAlignment="1">
      <alignment horizontal="center" vertical="center"/>
    </xf>
    <xf numFmtId="3" fontId="9" fillId="8" borderId="39" xfId="58" applyNumberFormat="1" applyFont="1" applyFill="1" applyBorder="1" applyAlignment="1">
      <alignment horizontal="center" vertical="center" wrapText="1"/>
    </xf>
    <xf numFmtId="49" fontId="34" fillId="14" borderId="40" xfId="58" applyNumberFormat="1" applyFont="1" applyFill="1" applyBorder="1" applyAlignment="1">
      <alignment horizontal="left" vertical="center" wrapText="1" indent="1"/>
    </xf>
    <xf numFmtId="49" fontId="34" fillId="14" borderId="41" xfId="58" applyNumberFormat="1" applyFont="1" applyFill="1" applyBorder="1" applyAlignment="1">
      <alignment vertical="center" wrapText="1"/>
    </xf>
    <xf numFmtId="1" fontId="34" fillId="14" borderId="41" xfId="58" applyNumberFormat="1" applyFont="1" applyFill="1" applyBorder="1" applyAlignment="1">
      <alignment horizontal="center" vertical="center" wrapText="1"/>
    </xf>
    <xf numFmtId="0" fontId="34" fillId="14" borderId="41" xfId="58" applyNumberFormat="1" applyFont="1" applyFill="1" applyBorder="1" applyAlignment="1">
      <alignment vertical="center" wrapText="1"/>
    </xf>
    <xf numFmtId="1" fontId="34" fillId="14" borderId="42" xfId="58" applyNumberFormat="1" applyFont="1" applyFill="1" applyBorder="1" applyAlignment="1">
      <alignment horizontal="center" vertical="center" wrapText="1"/>
    </xf>
    <xf numFmtId="49" fontId="34" fillId="0" borderId="0" xfId="0" applyNumberFormat="1" applyFont="1" applyFill="1" applyBorder="1"/>
    <xf numFmtId="49" fontId="48" fillId="0" borderId="0" xfId="0" applyNumberFormat="1" applyFont="1" applyFill="1" applyBorder="1" applyAlignment="1">
      <alignment horizontal="right" vertical="center"/>
    </xf>
    <xf numFmtId="49" fontId="9" fillId="0" borderId="0" xfId="0" applyNumberFormat="1" applyFont="1" applyFill="1" applyBorder="1" applyAlignment="1">
      <alignment vertical="center"/>
    </xf>
    <xf numFmtId="49" fontId="34" fillId="0" borderId="0" xfId="0" applyNumberFormat="1" applyFont="1" applyFill="1" applyBorder="1"/>
    <xf numFmtId="0" fontId="49" fillId="0" borderId="0" xfId="53" applyNumberFormat="1" applyFont="1" applyFill="1" applyBorder="1" applyAlignment="1">
      <alignment vertical="center"/>
    </xf>
    <xf numFmtId="0" fontId="34" fillId="8" borderId="0" xfId="53" applyNumberFormat="1" applyFont="1" applyFill="1" applyBorder="1"/>
    <xf numFmtId="0" fontId="9" fillId="8" borderId="39" xfId="58" applyNumberFormat="1" applyFont="1" applyFill="1" applyBorder="1" applyAlignment="1">
      <alignment horizontal="center" vertical="center" wrapText="1"/>
    </xf>
    <xf numFmtId="49" fontId="43" fillId="0" borderId="0" xfId="0" applyNumberFormat="1" applyFont="1" applyFill="1" applyBorder="1"/>
    <xf numFmtId="49" fontId="43" fillId="0" borderId="0" xfId="0" applyNumberFormat="1" applyFont="1" applyFill="1" applyBorder="1"/>
    <xf numFmtId="49" fontId="9" fillId="8" borderId="39" xfId="58" applyNumberFormat="1" applyFont="1" applyFill="1" applyBorder="1" applyAlignment="1">
      <alignment horizontal="center" vertical="center" wrapText="1"/>
    </xf>
    <xf numFmtId="0" fontId="43" fillId="8" borderId="0" xfId="53" applyNumberFormat="1" applyFont="1" applyFill="1" applyBorder="1"/>
    <xf numFmtId="0" fontId="20" fillId="0" borderId="0" xfId="53" applyNumberFormat="1" applyFont="1" applyFill="1" applyBorder="1" applyAlignment="1">
      <alignment horizontal="center"/>
    </xf>
    <xf numFmtId="0" fontId="49" fillId="8" borderId="0" xfId="53" applyNumberFormat="1" applyFont="1" applyFill="1" applyBorder="1" applyAlignment="1">
      <alignment horizontal="right" vertical="center"/>
    </xf>
    <xf numFmtId="49" fontId="20" fillId="0" borderId="0" xfId="0" applyNumberFormat="1" applyFont="1" applyFill="1" applyBorder="1" applyAlignment="1">
      <alignment horizontal="center" vertical="top"/>
    </xf>
    <xf numFmtId="0" fontId="34" fillId="0" borderId="0" xfId="53" applyNumberFormat="1" applyFont="1" applyFill="1" applyBorder="1"/>
    <xf numFmtId="0" fontId="34" fillId="0" borderId="0" xfId="53" applyNumberFormat="1" applyFont="1" applyFill="1" applyBorder="1" applyAlignment="1">
      <alignment horizontal="center"/>
    </xf>
    <xf numFmtId="0" fontId="34" fillId="0" borderId="0" xfId="53" applyNumberFormat="1" applyFont="1" applyFill="1" applyBorder="1"/>
    <xf numFmtId="49" fontId="34" fillId="0" borderId="0" xfId="0" applyNumberFormat="1" applyFont="1" applyFill="1" applyBorder="1" applyAlignment="1">
      <alignment horizontal="center" vertical="top"/>
    </xf>
    <xf numFmtId="49" fontId="9" fillId="8" borderId="38" xfId="58" applyNumberFormat="1" applyFont="1" applyFill="1" applyBorder="1" applyAlignment="1">
      <alignment horizontal="center" vertical="center" wrapText="1"/>
    </xf>
    <xf numFmtId="0" fontId="9" fillId="8" borderId="38" xfId="58" applyNumberFormat="1" applyFont="1" applyFill="1" applyBorder="1" applyAlignment="1">
      <alignment horizontal="center" vertical="center"/>
    </xf>
    <xf numFmtId="0" fontId="9" fillId="8" borderId="38" xfId="53" applyNumberFormat="1" applyFont="1" applyFill="1" applyBorder="1" applyAlignment="1">
      <alignment horizontal="center" vertical="center"/>
    </xf>
    <xf numFmtId="0" fontId="9" fillId="8" borderId="38" xfId="58" applyNumberFormat="1" applyFont="1" applyFill="1" applyBorder="1" applyAlignment="1">
      <alignment horizontal="center" vertical="center" wrapText="1"/>
    </xf>
    <xf numFmtId="3" fontId="9" fillId="8" borderId="38" xfId="58" applyNumberFormat="1" applyFont="1" applyFill="1" applyBorder="1" applyAlignment="1">
      <alignment horizontal="center" vertical="center" wrapText="1"/>
    </xf>
    <xf numFmtId="0" fontId="42" fillId="8" borderId="0" xfId="58" applyNumberFormat="1" applyFont="1" applyFill="1" applyBorder="1" applyAlignment="1">
      <alignment horizontal="center" vertical="center" wrapText="1"/>
    </xf>
    <xf numFmtId="0" fontId="42" fillId="8" borderId="0" xfId="58" applyNumberFormat="1" applyFont="1" applyFill="1" applyBorder="1" applyAlignment="1">
      <alignment horizontal="center" vertical="center" wrapText="1"/>
    </xf>
    <xf numFmtId="49" fontId="42" fillId="0" borderId="0" xfId="0" applyNumberFormat="1" applyFont="1" applyFill="1" applyBorder="1"/>
    <xf numFmtId="49" fontId="42" fillId="0" borderId="0" xfId="0" applyNumberFormat="1" applyFont="1" applyFill="1" applyBorder="1"/>
    <xf numFmtId="49" fontId="42" fillId="0" borderId="0" xfId="0" applyNumberFormat="1" applyFont="1" applyFill="1" applyBorder="1"/>
    <xf numFmtId="49" fontId="42" fillId="0" borderId="0" xfId="0" applyNumberFormat="1" applyFont="1" applyFill="1" applyBorder="1" applyAlignment="1">
      <alignment horizontal="center" vertical="top"/>
    </xf>
    <xf numFmtId="1" fontId="13" fillId="14" borderId="41" xfId="30" applyNumberFormat="1" applyFont="1" applyFill="1" applyBorder="1" applyAlignment="1" applyProtection="1">
      <alignment horizontal="left" vertical="center" wrapText="1"/>
    </xf>
    <xf numFmtId="49" fontId="9" fillId="5" borderId="39" xfId="28" applyNumberFormat="1" applyFont="1" applyFill="1" applyBorder="1" applyAlignment="1" applyProtection="1">
      <alignment horizontal="left" vertical="center" indent="2"/>
      <protection locked="0"/>
    </xf>
    <xf numFmtId="3" fontId="9" fillId="7" borderId="38" xfId="21" applyNumberFormat="1" applyFont="1" applyFill="1" applyBorder="1">
      <alignment horizontal="center" vertical="center" wrapText="1"/>
    </xf>
    <xf numFmtId="49" fontId="12" fillId="8" borderId="39" xfId="59" applyNumberFormat="1" applyFont="1" applyFill="1" applyBorder="1" applyAlignment="1">
      <alignment horizontal="center" vertical="center" wrapText="1"/>
    </xf>
    <xf numFmtId="0" fontId="12" fillId="8" borderId="39" xfId="59" applyNumberFormat="1" applyFont="1" applyFill="1" applyBorder="1" applyAlignment="1">
      <alignment horizontal="left" vertical="center" wrapText="1"/>
    </xf>
    <xf numFmtId="0" fontId="12" fillId="8" borderId="39" xfId="59" applyNumberFormat="1" applyFont="1" applyFill="1" applyBorder="1" applyAlignment="1">
      <alignment horizontal="center" vertical="center" wrapText="1"/>
    </xf>
    <xf numFmtId="49" fontId="12" fillId="8" borderId="39" xfId="53" applyNumberFormat="1" applyFont="1" applyFill="1" applyBorder="1" applyAlignment="1">
      <alignment horizontal="center" vertical="center"/>
    </xf>
    <xf numFmtId="1" fontId="12" fillId="8" borderId="39" xfId="53" applyNumberFormat="1" applyFont="1" applyFill="1" applyBorder="1" applyAlignment="1">
      <alignment horizontal="center" vertical="center"/>
    </xf>
    <xf numFmtId="0" fontId="12" fillId="8" borderId="40" xfId="59" applyNumberFormat="1" applyFont="1" applyFill="1" applyBorder="1" applyAlignment="1">
      <alignment horizontal="left" vertical="center" wrapText="1"/>
    </xf>
    <xf numFmtId="0" fontId="12" fillId="8" borderId="41" xfId="59" applyNumberFormat="1" applyFont="1" applyFill="1" applyBorder="1" applyAlignment="1">
      <alignment horizontal="center" vertical="center" wrapText="1"/>
    </xf>
    <xf numFmtId="0" fontId="12" fillId="8" borderId="41" xfId="59" applyNumberFormat="1" applyFont="1" applyFill="1" applyBorder="1" applyAlignment="1">
      <alignment vertical="center" wrapText="1"/>
    </xf>
    <xf numFmtId="0" fontId="12" fillId="8" borderId="42" xfId="59" applyNumberFormat="1" applyFont="1" applyFill="1" applyBorder="1" applyAlignment="1">
      <alignment vertical="center" wrapText="1"/>
    </xf>
    <xf numFmtId="49" fontId="9" fillId="8" borderId="39" xfId="59" applyNumberFormat="1" applyFont="1" applyFill="1" applyBorder="1" applyAlignment="1">
      <alignment horizontal="center" vertical="center" wrapText="1"/>
    </xf>
    <xf numFmtId="0" fontId="9" fillId="8" borderId="39" xfId="59" applyNumberFormat="1" applyFont="1" applyFill="1" applyBorder="1" applyAlignment="1">
      <alignment horizontal="left" vertical="center" wrapText="1" indent="1"/>
    </xf>
    <xf numFmtId="0" fontId="9" fillId="8" borderId="39" xfId="59" applyNumberFormat="1" applyFont="1" applyFill="1" applyBorder="1" applyAlignment="1">
      <alignment horizontal="center" vertical="center" wrapText="1"/>
    </xf>
    <xf numFmtId="0" fontId="9" fillId="8" borderId="39" xfId="59" applyNumberFormat="1" applyFont="1" applyFill="1" applyBorder="1" applyAlignment="1">
      <alignment horizontal="left" vertical="center" wrapText="1" indent="2"/>
    </xf>
    <xf numFmtId="0" fontId="12" fillId="8" borderId="39" xfId="53" applyNumberFormat="1" applyFont="1" applyFill="1" applyBorder="1" applyAlignment="1">
      <alignment horizontal="center" vertical="center"/>
    </xf>
    <xf numFmtId="1" fontId="9" fillId="7" borderId="39" xfId="21" applyNumberFormat="1" applyFont="1" applyFill="1" applyBorder="1" applyAlignment="1">
      <alignment horizontal="center" vertical="center"/>
    </xf>
    <xf numFmtId="1" fontId="12" fillId="7" borderId="39" xfId="21" applyNumberFormat="1" applyFont="1" applyFill="1" applyBorder="1" applyAlignment="1">
      <alignment horizontal="center" vertical="center"/>
    </xf>
    <xf numFmtId="0" fontId="34" fillId="8" borderId="0" xfId="53" applyNumberFormat="1" applyFont="1" applyFill="1" applyBorder="1" applyAlignment="1">
      <alignment horizontal="right" vertical="center"/>
    </xf>
    <xf numFmtId="3" fontId="9" fillId="7" borderId="39" xfId="58" applyNumberFormat="1" applyFont="1" applyFill="1" applyBorder="1" applyAlignment="1">
      <alignment horizontal="center" vertical="center" wrapText="1"/>
    </xf>
    <xf numFmtId="0" fontId="12" fillId="8" borderId="0" xfId="58" applyNumberFormat="1" applyFont="1" applyFill="1" applyBorder="1" applyAlignment="1">
      <alignment horizontal="center" vertical="center" wrapText="1"/>
    </xf>
    <xf numFmtId="0" fontId="50" fillId="8" borderId="0" xfId="58" applyNumberFormat="1" applyFont="1" applyFill="1" applyBorder="1" applyAlignment="1">
      <alignment horizontal="center" vertical="center" wrapText="1"/>
    </xf>
    <xf numFmtId="49" fontId="9" fillId="5" borderId="39" xfId="58" applyNumberFormat="1" applyFont="1" applyFill="1" applyBorder="1" applyAlignment="1" applyProtection="1">
      <alignment horizontal="center" vertical="center"/>
      <protection locked="0"/>
    </xf>
    <xf numFmtId="49" fontId="9" fillId="14" borderId="40" xfId="58" applyNumberFormat="1" applyFont="1" applyFill="1" applyBorder="1" applyAlignment="1">
      <alignment horizontal="left" vertical="center" wrapText="1" indent="1"/>
    </xf>
    <xf numFmtId="49" fontId="9" fillId="14" borderId="41" xfId="58" applyNumberFormat="1" applyFont="1" applyFill="1" applyBorder="1" applyAlignment="1">
      <alignment vertical="center" wrapText="1"/>
    </xf>
    <xf numFmtId="1" fontId="9" fillId="14" borderId="41" xfId="58" applyNumberFormat="1" applyFont="1" applyFill="1" applyBorder="1" applyAlignment="1">
      <alignment horizontal="center" vertical="center" wrapText="1"/>
    </xf>
    <xf numFmtId="0" fontId="9" fillId="14" borderId="41" xfId="58" applyNumberFormat="1" applyFont="1" applyFill="1" applyBorder="1" applyAlignment="1">
      <alignment vertical="center" wrapText="1"/>
    </xf>
    <xf numFmtId="0" fontId="9" fillId="14" borderId="42" xfId="58" applyNumberFormat="1" applyFont="1" applyFill="1" applyBorder="1" applyAlignment="1">
      <alignment vertical="center" wrapText="1"/>
    </xf>
    <xf numFmtId="49" fontId="33" fillId="15" borderId="0" xfId="0" applyNumberFormat="1" applyFont="1" applyFill="1" applyBorder="1"/>
    <xf numFmtId="49" fontId="33" fillId="15" borderId="0" xfId="0" applyNumberFormat="1" applyFont="1" applyFill="1" applyBorder="1" applyAlignment="1">
      <alignment horizontal="center" vertical="top"/>
    </xf>
    <xf numFmtId="0" fontId="34" fillId="14" borderId="42" xfId="58" applyNumberFormat="1" applyFont="1" applyFill="1" applyBorder="1" applyAlignment="1">
      <alignment vertical="center" wrapText="1"/>
    </xf>
    <xf numFmtId="0" fontId="20" fillId="0" borderId="0" xfId="53" applyNumberFormat="1" applyFont="1" applyFill="1" applyBorder="1" applyAlignment="1">
      <alignment horizontal="center"/>
    </xf>
    <xf numFmtId="49" fontId="34" fillId="14" borderId="45" xfId="58" applyNumberFormat="1" applyFont="1" applyFill="1" applyBorder="1" applyAlignment="1">
      <alignment horizontal="left" vertical="center" wrapText="1" indent="1"/>
    </xf>
    <xf numFmtId="49" fontId="34" fillId="14" borderId="0" xfId="58" applyNumberFormat="1" applyFont="1" applyFill="1" applyBorder="1" applyAlignment="1">
      <alignment vertical="center" wrapText="1"/>
    </xf>
    <xf numFmtId="1" fontId="34" fillId="14" borderId="0" xfId="58" applyNumberFormat="1" applyFont="1" applyFill="1" applyBorder="1" applyAlignment="1">
      <alignment horizontal="center" vertical="center" wrapText="1"/>
    </xf>
    <xf numFmtId="0" fontId="34" fillId="14" borderId="0" xfId="58" applyNumberFormat="1" applyFont="1" applyFill="1" applyBorder="1" applyAlignment="1">
      <alignment vertical="center" wrapText="1"/>
    </xf>
    <xf numFmtId="1" fontId="34" fillId="14" borderId="43" xfId="58" applyNumberFormat="1" applyFont="1" applyFill="1" applyBorder="1" applyAlignment="1">
      <alignment horizontal="center" vertical="center" wrapText="1"/>
    </xf>
    <xf numFmtId="0" fontId="12" fillId="0" borderId="0" xfId="53" applyNumberFormat="1" applyFont="1" applyFill="1" applyBorder="1" applyAlignment="1">
      <alignment vertical="center"/>
    </xf>
    <xf numFmtId="49" fontId="34" fillId="14" borderId="46" xfId="58" applyNumberFormat="1" applyFont="1" applyFill="1" applyBorder="1" applyAlignment="1">
      <alignment horizontal="left" vertical="center" wrapText="1" indent="1"/>
    </xf>
    <xf numFmtId="49" fontId="34" fillId="14" borderId="47" xfId="58" applyNumberFormat="1" applyFont="1" applyFill="1" applyBorder="1" applyAlignment="1">
      <alignment vertical="center" wrapText="1"/>
    </xf>
    <xf numFmtId="1" fontId="34" fillId="14" borderId="47" xfId="58" applyNumberFormat="1" applyFont="1" applyFill="1" applyBorder="1" applyAlignment="1">
      <alignment horizontal="center" vertical="center" wrapText="1"/>
    </xf>
    <xf numFmtId="1" fontId="34" fillId="14" borderId="48" xfId="58" applyNumberFormat="1" applyFont="1" applyFill="1" applyBorder="1" applyAlignment="1">
      <alignment horizontal="center" vertical="center" wrapText="1"/>
    </xf>
    <xf numFmtId="0" fontId="9" fillId="8" borderId="40" xfId="58" applyNumberFormat="1" applyFont="1" applyFill="1" applyBorder="1" applyAlignment="1">
      <alignment horizontal="left" vertical="center" wrapText="1" indent="1"/>
    </xf>
    <xf numFmtId="0" fontId="9" fillId="8" borderId="41" xfId="58" applyNumberFormat="1" applyFont="1" applyFill="1" applyBorder="1" applyAlignment="1">
      <alignment horizontal="left" vertical="center" wrapText="1" indent="1"/>
    </xf>
    <xf numFmtId="0" fontId="9" fillId="8" borderId="41" xfId="58" applyNumberFormat="1" applyFont="1" applyFill="1" applyBorder="1" applyAlignment="1">
      <alignment vertical="center" wrapText="1"/>
    </xf>
    <xf numFmtId="49" fontId="9" fillId="8" borderId="41" xfId="58" applyNumberFormat="1" applyFont="1" applyFill="1" applyBorder="1" applyAlignment="1">
      <alignment horizontal="center" vertical="center" wrapText="1"/>
    </xf>
    <xf numFmtId="49" fontId="9" fillId="8" borderId="42" xfId="58" applyNumberFormat="1" applyFont="1" applyFill="1" applyBorder="1" applyAlignment="1">
      <alignment horizontal="center" vertical="center" wrapText="1"/>
    </xf>
    <xf numFmtId="0" fontId="50" fillId="8" borderId="0" xfId="58" applyNumberFormat="1" applyFont="1" applyFill="1" applyBorder="1" applyAlignment="1">
      <alignment vertical="center" wrapText="1"/>
    </xf>
    <xf numFmtId="49" fontId="9" fillId="0" borderId="0" xfId="0" applyNumberFormat="1" applyFont="1" applyFill="1" applyBorder="1" applyAlignment="1">
      <alignment horizontal="left" vertical="center" indent="1"/>
    </xf>
    <xf numFmtId="0" fontId="9" fillId="8" borderId="38" xfId="58" applyNumberFormat="1" applyFont="1" applyFill="1" applyBorder="1" applyAlignment="1">
      <alignment horizontal="center" vertical="center" wrapText="1"/>
    </xf>
    <xf numFmtId="0" fontId="9" fillId="7" borderId="39" xfId="21" applyNumberFormat="1" applyFont="1" applyFill="1" applyBorder="1">
      <alignment horizontal="center" vertical="center" wrapText="1"/>
    </xf>
    <xf numFmtId="0" fontId="9" fillId="5" borderId="39" xfId="53" applyNumberFormat="1" applyFont="1" applyFill="1" applyBorder="1" applyAlignment="1" applyProtection="1">
      <alignment horizontal="center" vertical="center"/>
      <protection locked="0"/>
    </xf>
    <xf numFmtId="49" fontId="9" fillId="8" borderId="38" xfId="53" applyNumberFormat="1" applyFont="1" applyFill="1" applyBorder="1" applyAlignment="1">
      <alignment horizontal="center" vertical="center"/>
    </xf>
    <xf numFmtId="49" fontId="34" fillId="14" borderId="42" xfId="58" applyNumberFormat="1" applyFont="1" applyFill="1" applyBorder="1" applyAlignment="1">
      <alignment vertical="center" wrapText="1"/>
    </xf>
    <xf numFmtId="0" fontId="9" fillId="8" borderId="39" xfId="58" applyNumberFormat="1" applyFont="1" applyFill="1" applyBorder="1" applyAlignment="1">
      <alignment horizontal="left" vertical="center" wrapText="1"/>
    </xf>
    <xf numFmtId="1" fontId="9" fillId="14" borderId="42" xfId="58" applyNumberFormat="1" applyFont="1" applyFill="1" applyBorder="1" applyAlignment="1">
      <alignment horizontal="center" vertical="center" wrapText="1"/>
    </xf>
    <xf numFmtId="0" fontId="9" fillId="8" borderId="38" xfId="58" applyNumberFormat="1" applyFont="1" applyFill="1" applyBorder="1" applyAlignment="1">
      <alignment horizontal="left" vertical="center" wrapText="1" indent="1"/>
    </xf>
    <xf numFmtId="49" fontId="13" fillId="14" borderId="47" xfId="30" applyNumberFormat="1" applyFont="1" applyFill="1" applyBorder="1" applyAlignment="1" applyProtection="1">
      <alignment vertical="center" wrapText="1"/>
    </xf>
    <xf numFmtId="49" fontId="13" fillId="14" borderId="0" xfId="30" applyNumberFormat="1" applyFont="1" applyFill="1" applyBorder="1" applyAlignment="1" applyProtection="1">
      <alignment vertical="center" wrapText="1"/>
    </xf>
    <xf numFmtId="49" fontId="9" fillId="5" borderId="44" xfId="28" applyNumberFormat="1" applyFont="1" applyFill="1" applyBorder="1" applyAlignment="1" applyProtection="1">
      <alignment horizontal="center" vertical="center"/>
      <protection locked="0"/>
    </xf>
    <xf numFmtId="0" fontId="42" fillId="8" borderId="0" xfId="58" applyNumberFormat="1" applyFont="1" applyFill="1" applyBorder="1" applyAlignment="1">
      <alignment vertical="center" wrapText="1"/>
    </xf>
    <xf numFmtId="49" fontId="33" fillId="0" borderId="0" xfId="0" applyNumberFormat="1" applyFont="1" applyFill="1" applyBorder="1" applyAlignment="1">
      <alignment horizontal="center" vertical="top"/>
    </xf>
    <xf numFmtId="3" fontId="9" fillId="5" borderId="1" xfId="28" applyNumberFormat="1" applyFont="1" applyFill="1" applyBorder="1" applyAlignment="1" applyProtection="1">
      <alignment horizontal="center" vertical="center"/>
      <protection locked="0"/>
    </xf>
    <xf numFmtId="49" fontId="13" fillId="14" borderId="0" xfId="30" applyNumberFormat="1" applyFont="1" applyFill="1" applyBorder="1" applyAlignment="1" applyProtection="1">
      <alignment horizontal="left" vertical="center" indent="1"/>
    </xf>
    <xf numFmtId="49" fontId="51" fillId="0" borderId="0" xfId="0" applyNumberFormat="1" applyFont="1" applyFill="1" applyBorder="1"/>
    <xf numFmtId="49" fontId="9" fillId="11" borderId="1" xfId="16" applyNumberFormat="1" applyFont="1" applyFill="1" applyBorder="1" applyAlignment="1" applyProtection="1">
      <alignment horizontal="center" vertical="center"/>
      <protection locked="0"/>
    </xf>
    <xf numFmtId="49" fontId="52" fillId="0" borderId="0" xfId="0" applyNumberFormat="1" applyFont="1" applyFill="1" applyBorder="1"/>
    <xf numFmtId="0" fontId="9" fillId="5" borderId="39" xfId="28" applyNumberFormat="1" applyFont="1" applyFill="1" applyBorder="1" applyProtection="1">
      <alignment horizontal="center" vertical="center" wrapText="1"/>
      <protection locked="0"/>
    </xf>
    <xf numFmtId="49" fontId="9" fillId="8" borderId="39" xfId="58" applyNumberFormat="1" applyFont="1" applyFill="1" applyBorder="1" applyAlignment="1">
      <alignment horizontal="center" vertical="center" wrapText="1"/>
    </xf>
    <xf numFmtId="49" fontId="9" fillId="8" borderId="39" xfId="58" applyNumberFormat="1" applyFont="1" applyFill="1" applyBorder="1" applyAlignment="1">
      <alignment horizontal="center" vertical="center" wrapText="1"/>
    </xf>
    <xf numFmtId="49" fontId="9" fillId="0" borderId="39" xfId="28" applyNumberFormat="1" applyFont="1" applyFill="1" applyBorder="1" applyAlignment="1" applyProtection="1">
      <alignment horizontal="center" vertical="center"/>
      <protection locked="0"/>
    </xf>
    <xf numFmtId="49" fontId="9" fillId="0" borderId="39" xfId="56" applyNumberFormat="1" applyFont="1" applyFill="1" applyBorder="1" applyAlignment="1">
      <alignment horizontal="center" vertical="center"/>
    </xf>
    <xf numFmtId="49" fontId="9" fillId="11" borderId="39" xfId="16" applyNumberFormat="1" applyFont="1" applyFill="1" applyBorder="1" applyAlignment="1" applyProtection="1">
      <alignment horizontal="left" vertical="center" indent="2"/>
      <protection locked="0"/>
    </xf>
    <xf numFmtId="0" fontId="9" fillId="8" borderId="0" xfId="58" applyNumberFormat="1" applyFont="1" applyFill="1" applyBorder="1" applyAlignment="1">
      <alignment horizontal="center" vertical="center" wrapText="1"/>
    </xf>
    <xf numFmtId="0" fontId="9" fillId="5" borderId="39" xfId="28" applyNumberFormat="1" applyFont="1" applyFill="1" applyBorder="1">
      <alignment horizontal="center" vertical="center" wrapText="1"/>
    </xf>
    <xf numFmtId="49" fontId="9" fillId="11" borderId="39" xfId="16" applyNumberFormat="1" applyFont="1" applyFill="1" applyBorder="1" applyAlignment="1" applyProtection="1">
      <alignment horizontal="left" vertical="center" wrapText="1" indent="1"/>
      <protection locked="0"/>
    </xf>
    <xf numFmtId="49" fontId="9" fillId="5" borderId="40" xfId="28" applyNumberFormat="1" applyFont="1" applyFill="1" applyBorder="1" applyAlignment="1" applyProtection="1">
      <alignment horizontal="center" vertical="center"/>
      <protection locked="0"/>
    </xf>
    <xf numFmtId="3" fontId="9" fillId="5" borderId="52" xfId="28" applyNumberFormat="1" applyFont="1" applyFill="1" applyBorder="1" applyAlignment="1" applyProtection="1">
      <alignment horizontal="center" vertical="center"/>
      <protection locked="0"/>
    </xf>
    <xf numFmtId="49" fontId="33" fillId="0" borderId="53" xfId="0" applyNumberFormat="1" applyFont="1" applyFill="1" applyBorder="1"/>
    <xf numFmtId="3" fontId="9" fillId="5" borderId="54" xfId="28" applyNumberFormat="1" applyFont="1" applyFill="1" applyBorder="1" applyAlignment="1" applyProtection="1">
      <alignment horizontal="center" vertical="center"/>
      <protection locked="0"/>
    </xf>
    <xf numFmtId="0" fontId="9" fillId="8" borderId="55" xfId="58" applyNumberFormat="1" applyFont="1" applyFill="1" applyBorder="1" applyAlignment="1">
      <alignment horizontal="center" vertical="center" wrapText="1"/>
    </xf>
    <xf numFmtId="0" fontId="9" fillId="8" borderId="52" xfId="58" applyNumberFormat="1" applyFont="1" applyFill="1" applyBorder="1" applyAlignment="1">
      <alignment horizontal="center" vertical="center" wrapText="1"/>
    </xf>
    <xf numFmtId="1" fontId="12" fillId="8" borderId="1" xfId="52" applyNumberFormat="1" applyFont="1" applyFill="1" applyBorder="1" applyAlignment="1">
      <alignment horizontal="center" vertical="center"/>
    </xf>
    <xf numFmtId="0" fontId="9" fillId="11" borderId="39" xfId="16" applyNumberFormat="1" applyFont="1" applyFill="1" applyBorder="1" applyAlignment="1" applyProtection="1">
      <alignment horizontal="left" vertical="center" wrapText="1" indent="2"/>
      <protection locked="0"/>
    </xf>
    <xf numFmtId="14" fontId="9" fillId="7" borderId="8" xfId="16" applyNumberFormat="1" applyFont="1" applyFill="1" applyBorder="1" applyAlignment="1" applyProtection="1">
      <alignment horizontal="center" vertical="center"/>
    </xf>
    <xf numFmtId="0" fontId="9" fillId="7" borderId="8" xfId="16" applyNumberFormat="1" applyFont="1" applyFill="1" applyBorder="1" applyAlignment="1" applyProtection="1">
      <alignment horizontal="center" vertical="center"/>
    </xf>
    <xf numFmtId="49" fontId="9" fillId="7" borderId="8" xfId="16" applyNumberFormat="1" applyFont="1" applyFill="1" applyBorder="1" applyAlignment="1" applyProtection="1">
      <alignment horizontal="center" vertical="center"/>
    </xf>
    <xf numFmtId="49" fontId="9" fillId="7" borderId="7" xfId="16" applyNumberFormat="1" applyFont="1" applyFill="1" applyBorder="1" applyProtection="1">
      <alignment horizontal="center" vertical="center" wrapText="1"/>
    </xf>
    <xf numFmtId="49" fontId="9" fillId="7" borderId="7" xfId="28" applyNumberFormat="1" applyFont="1" applyFill="1" applyBorder="1" applyProtection="1">
      <alignment horizontal="center" vertical="center" wrapText="1"/>
    </xf>
    <xf numFmtId="0" fontId="18" fillId="0" borderId="0" xfId="61" applyNumberFormat="1" applyFont="1" applyFill="1" applyBorder="1" applyAlignment="1">
      <alignment horizontal="left" vertical="top" wrapText="1"/>
    </xf>
    <xf numFmtId="0" fontId="34" fillId="8" borderId="0" xfId="48" applyNumberFormat="1" applyFont="1" applyFill="1" applyBorder="1" applyAlignment="1">
      <alignment horizontal="left" vertical="top" wrapText="1"/>
    </xf>
    <xf numFmtId="0" fontId="9" fillId="8" borderId="0" xfId="48" applyNumberFormat="1" applyFont="1" applyFill="1" applyBorder="1" applyAlignment="1">
      <alignment horizontal="left" vertical="top" wrapText="1"/>
    </xf>
    <xf numFmtId="0" fontId="18" fillId="0" borderId="0" xfId="47" applyNumberFormat="1" applyFont="1" applyFill="1" applyBorder="1" applyAlignment="1">
      <alignment horizontal="left" vertical="top" wrapText="1"/>
    </xf>
    <xf numFmtId="0" fontId="9" fillId="0" borderId="0" xfId="22" applyNumberFormat="1" applyFont="1" applyFill="1" applyBorder="1" applyAlignment="1">
      <alignment horizontal="left" vertical="top" wrapText="1"/>
    </xf>
    <xf numFmtId="0" fontId="38" fillId="0" borderId="0" xfId="30" applyNumberFormat="1" applyFont="1" applyFill="1" applyBorder="1" applyAlignment="1" applyProtection="1">
      <alignment horizontal="left" vertical="top" wrapText="1"/>
    </xf>
    <xf numFmtId="0" fontId="18" fillId="8" borderId="0" xfId="48" applyNumberFormat="1" applyFont="1" applyFill="1" applyBorder="1" applyAlignment="1">
      <alignment horizontal="left" vertical="top" wrapText="1"/>
    </xf>
    <xf numFmtId="0" fontId="36" fillId="8" borderId="0" xfId="48" applyNumberFormat="1" applyFont="1" applyFill="1" applyBorder="1" applyAlignment="1">
      <alignment horizontal="left" vertical="top" wrapText="1"/>
    </xf>
    <xf numFmtId="49" fontId="18" fillId="8" borderId="14" xfId="47" applyNumberFormat="1" applyFont="1" applyFill="1" applyBorder="1" applyAlignment="1">
      <alignment vertical="center" wrapText="1"/>
    </xf>
    <xf numFmtId="49" fontId="18" fillId="8" borderId="0" xfId="47" applyNumberFormat="1" applyFont="1" applyFill="1" applyBorder="1" applyAlignment="1">
      <alignment vertical="center" wrapText="1"/>
    </xf>
    <xf numFmtId="49" fontId="18" fillId="8" borderId="14" xfId="47" applyNumberFormat="1" applyFont="1" applyFill="1" applyBorder="1" applyAlignment="1">
      <alignment horizontal="left" vertical="center" wrapText="1"/>
    </xf>
    <xf numFmtId="49" fontId="18" fillId="8" borderId="0" xfId="47" applyNumberFormat="1" applyFont="1" applyFill="1" applyBorder="1" applyAlignment="1">
      <alignment horizontal="left" vertical="center" wrapText="1"/>
    </xf>
    <xf numFmtId="49" fontId="34" fillId="8" borderId="0" xfId="48" applyNumberFormat="1" applyFont="1" applyFill="1" applyBorder="1" applyAlignment="1">
      <alignment horizontal="left" vertical="center" wrapText="1"/>
    </xf>
    <xf numFmtId="0" fontId="12" fillId="0" borderId="0" xfId="47" applyNumberFormat="1" applyFont="1" applyFill="1" applyBorder="1" applyAlignment="1">
      <alignment horizontal="left" vertical="center" wrapText="1"/>
    </xf>
    <xf numFmtId="0" fontId="9" fillId="0" borderId="0" xfId="47" applyNumberFormat="1" applyFont="1" applyFill="1" applyBorder="1" applyAlignment="1">
      <alignment horizontal="left" vertical="center"/>
    </xf>
    <xf numFmtId="0" fontId="12" fillId="13" borderId="15" xfId="27" applyNumberFormat="1" applyFont="1" applyFill="1" applyBorder="1" applyAlignment="1">
      <alignment horizontal="center" vertical="center" wrapText="1"/>
    </xf>
    <xf numFmtId="0" fontId="12" fillId="13" borderId="16" xfId="27" applyNumberFormat="1" applyFont="1" applyFill="1" applyBorder="1" applyAlignment="1">
      <alignment horizontal="center" vertical="center" wrapText="1"/>
    </xf>
    <xf numFmtId="0" fontId="12" fillId="13" borderId="17" xfId="27" applyNumberFormat="1" applyFont="1" applyFill="1" applyBorder="1" applyAlignment="1">
      <alignment horizontal="center" vertical="center" wrapText="1"/>
    </xf>
    <xf numFmtId="49" fontId="38" fillId="0" borderId="0" xfId="30" applyNumberFormat="1" applyFont="1" applyFill="1" applyBorder="1" applyAlignment="1" applyProtection="1">
      <alignment horizontal="center" wrapText="1"/>
    </xf>
    <xf numFmtId="0" fontId="41" fillId="0" borderId="21" xfId="47" applyNumberFormat="1" applyFont="1" applyFill="1" applyBorder="1" applyAlignment="1">
      <alignment horizontal="left" wrapText="1"/>
    </xf>
    <xf numFmtId="49" fontId="19" fillId="0" borderId="0" xfId="47" applyNumberFormat="1" applyFont="1" applyFill="1" applyBorder="1" applyAlignment="1">
      <alignment horizontal="center" wrapText="1"/>
    </xf>
    <xf numFmtId="0" fontId="35" fillId="0" borderId="0" xfId="61" applyNumberFormat="1" applyFont="1" applyFill="1" applyBorder="1" applyAlignment="1">
      <alignment horizontal="left" wrapText="1"/>
    </xf>
    <xf numFmtId="49" fontId="18" fillId="0" borderId="0" xfId="47" applyNumberFormat="1" applyFont="1" applyFill="1" applyBorder="1" applyAlignment="1">
      <alignment horizontal="left" vertical="center" wrapText="1"/>
    </xf>
    <xf numFmtId="0" fontId="12" fillId="0" borderId="6" xfId="71" applyNumberFormat="1" applyFont="1" applyFill="1" applyBorder="1" applyAlignment="1">
      <alignment horizontal="center" vertical="center" wrapText="1"/>
    </xf>
    <xf numFmtId="14" fontId="9" fillId="8" borderId="18" xfId="70" applyNumberFormat="1" applyFont="1" applyFill="1" applyBorder="1" applyAlignment="1">
      <alignment horizontal="center" vertical="center" wrapText="1"/>
    </xf>
    <xf numFmtId="0" fontId="12" fillId="0" borderId="0" xfId="71" applyNumberFormat="1" applyFont="1" applyFill="1" applyBorder="1" applyAlignment="1">
      <alignment horizontal="center" vertical="center" wrapText="1"/>
    </xf>
    <xf numFmtId="0" fontId="12" fillId="0" borderId="29" xfId="71" applyNumberFormat="1" applyFont="1" applyFill="1" applyBorder="1" applyAlignment="1">
      <alignment horizontal="center" vertical="center" wrapText="1"/>
    </xf>
    <xf numFmtId="0" fontId="12" fillId="0" borderId="28" xfId="71" applyNumberFormat="1" applyFont="1" applyFill="1" applyBorder="1" applyAlignment="1">
      <alignment horizontal="center" vertical="center" wrapText="1"/>
    </xf>
    <xf numFmtId="49" fontId="12" fillId="0" borderId="15" xfId="52" applyNumberFormat="1" applyFont="1" applyFill="1" applyBorder="1" applyAlignment="1">
      <alignment horizontal="left" vertical="center" wrapText="1"/>
    </xf>
    <xf numFmtId="49" fontId="12" fillId="0" borderId="16" xfId="0" applyNumberFormat="1" applyFont="1" applyFill="1" applyBorder="1"/>
    <xf numFmtId="0" fontId="9" fillId="0" borderId="1" xfId="52" applyNumberFormat="1" applyFont="1" applyFill="1" applyBorder="1" applyAlignment="1">
      <alignment horizontal="center" vertical="center" wrapText="1"/>
    </xf>
    <xf numFmtId="49" fontId="43" fillId="0" borderId="0" xfId="52" applyNumberFormat="1" applyFont="1" applyFill="1" applyBorder="1" applyAlignment="1">
      <alignment horizontal="center" vertical="center" wrapText="1"/>
    </xf>
    <xf numFmtId="49" fontId="12" fillId="8" borderId="16" xfId="52" applyNumberFormat="1" applyFont="1" applyFill="1" applyBorder="1" applyAlignment="1">
      <alignment horizontal="left" vertical="center" wrapText="1"/>
    </xf>
    <xf numFmtId="49" fontId="9" fillId="0" borderId="16" xfId="0" applyNumberFormat="1" applyFont="1" applyFill="1" applyBorder="1"/>
    <xf numFmtId="49" fontId="42" fillId="8" borderId="0" xfId="52" applyNumberFormat="1" applyFont="1" applyFill="1" applyBorder="1" applyAlignment="1">
      <alignment horizontal="center" vertical="center" wrapText="1"/>
    </xf>
    <xf numFmtId="0" fontId="12" fillId="0" borderId="27" xfId="71" applyNumberFormat="1" applyFont="1" applyFill="1" applyBorder="1" applyAlignment="1">
      <alignment horizontal="center" vertical="center" wrapText="1"/>
    </xf>
    <xf numFmtId="0" fontId="9" fillId="8" borderId="1" xfId="55" applyNumberFormat="1" applyFont="1" applyFill="1" applyBorder="1" applyAlignment="1">
      <alignment horizontal="center" vertical="center" wrapText="1"/>
    </xf>
    <xf numFmtId="49" fontId="42" fillId="8" borderId="0" xfId="53" applyNumberFormat="1" applyFont="1" applyFill="1" applyBorder="1" applyAlignment="1">
      <alignment horizontal="center" vertical="center" wrapText="1"/>
    </xf>
    <xf numFmtId="49" fontId="12" fillId="0" borderId="29" xfId="0" applyNumberFormat="1" applyFont="1" applyFill="1" applyBorder="1" applyAlignment="1">
      <alignment horizontal="center" vertical="center"/>
    </xf>
    <xf numFmtId="0" fontId="42" fillId="8" borderId="0" xfId="51" applyNumberFormat="1" applyFont="1" applyFill="1" applyBorder="1" applyAlignment="1">
      <alignment horizontal="center" vertical="center"/>
    </xf>
    <xf numFmtId="0" fontId="9" fillId="8" borderId="35" xfId="56" applyNumberFormat="1" applyFont="1" applyFill="1" applyBorder="1" applyAlignment="1">
      <alignment horizontal="center" vertical="center" wrapText="1"/>
    </xf>
    <xf numFmtId="0" fontId="9" fillId="8" borderId="37" xfId="56" applyNumberFormat="1" applyFont="1" applyFill="1" applyBorder="1" applyAlignment="1">
      <alignment horizontal="center" vertical="center" wrapText="1"/>
    </xf>
    <xf numFmtId="0" fontId="9" fillId="8" borderId="35" xfId="51" applyNumberFormat="1" applyFont="1" applyFill="1" applyBorder="1" applyAlignment="1">
      <alignment horizontal="center" vertical="center" wrapText="1"/>
    </xf>
    <xf numFmtId="0" fontId="9" fillId="8" borderId="37" xfId="51" applyNumberFormat="1" applyFont="1" applyFill="1" applyBorder="1" applyAlignment="1">
      <alignment horizontal="center" vertical="center" wrapText="1"/>
    </xf>
    <xf numFmtId="0" fontId="9" fillId="8" borderId="36" xfId="51" applyNumberFormat="1" applyFont="1" applyFill="1" applyBorder="1" applyAlignment="1">
      <alignment horizontal="center" vertical="center" wrapText="1"/>
    </xf>
    <xf numFmtId="0" fontId="9" fillId="8" borderId="38" xfId="51" applyNumberFormat="1" applyFont="1" applyFill="1" applyBorder="1" applyAlignment="1">
      <alignment horizontal="center" vertical="center" wrapText="1"/>
    </xf>
    <xf numFmtId="0" fontId="42" fillId="8" borderId="0" xfId="51" applyNumberFormat="1" applyFont="1" applyFill="1" applyBorder="1" applyAlignment="1">
      <alignment horizontal="center" vertical="center" wrapText="1"/>
    </xf>
    <xf numFmtId="0" fontId="9" fillId="8" borderId="39" xfId="56" applyNumberFormat="1" applyFont="1" applyFill="1" applyBorder="1" applyAlignment="1">
      <alignment horizontal="center" vertical="center" wrapText="1"/>
    </xf>
    <xf numFmtId="0" fontId="9" fillId="8" borderId="39" xfId="51" applyNumberFormat="1" applyFont="1" applyFill="1" applyBorder="1" applyAlignment="1">
      <alignment horizontal="center" vertical="center" wrapText="1"/>
    </xf>
    <xf numFmtId="49" fontId="9" fillId="0" borderId="39" xfId="56" applyNumberFormat="1" applyFont="1" applyFill="1" applyBorder="1" applyAlignment="1">
      <alignment horizontal="center" vertical="center"/>
    </xf>
    <xf numFmtId="1" fontId="9" fillId="8" borderId="39" xfId="51" applyNumberFormat="1" applyFont="1" applyFill="1" applyBorder="1" applyAlignment="1">
      <alignment horizontal="center" vertical="center" wrapText="1"/>
    </xf>
    <xf numFmtId="0" fontId="9" fillId="8" borderId="35" xfId="53" applyNumberFormat="1" applyFont="1" applyFill="1" applyBorder="1" applyAlignment="1">
      <alignment horizontal="center" vertical="center" wrapText="1"/>
    </xf>
    <xf numFmtId="0" fontId="9" fillId="8" borderId="37" xfId="53" applyNumberFormat="1" applyFont="1" applyFill="1" applyBorder="1" applyAlignment="1">
      <alignment horizontal="center" vertical="center"/>
    </xf>
    <xf numFmtId="49" fontId="9" fillId="8" borderId="35" xfId="55" applyNumberFormat="1" applyFont="1" applyFill="1" applyBorder="1" applyAlignment="1">
      <alignment horizontal="center" vertical="center" wrapText="1"/>
    </xf>
    <xf numFmtId="49" fontId="9" fillId="8" borderId="37" xfId="55" applyNumberFormat="1" applyFont="1" applyFill="1" applyBorder="1" applyAlignment="1">
      <alignment horizontal="center" vertical="center" wrapText="1"/>
    </xf>
    <xf numFmtId="0" fontId="9" fillId="8" borderId="35" xfId="55" applyNumberFormat="1" applyFont="1" applyFill="1" applyBorder="1" applyAlignment="1">
      <alignment horizontal="center" vertical="center" wrapText="1"/>
    </xf>
    <xf numFmtId="0" fontId="9" fillId="8" borderId="37" xfId="55" applyNumberFormat="1" applyFont="1" applyFill="1" applyBorder="1" applyAlignment="1">
      <alignment horizontal="center" vertical="center" wrapText="1"/>
    </xf>
    <xf numFmtId="0" fontId="9" fillId="8" borderId="39" xfId="53" applyNumberFormat="1" applyFont="1" applyFill="1" applyBorder="1" applyAlignment="1">
      <alignment horizontal="center" vertical="center" wrapText="1"/>
    </xf>
    <xf numFmtId="49" fontId="9" fillId="8" borderId="39" xfId="58" applyNumberFormat="1" applyFont="1" applyFill="1" applyBorder="1" applyAlignment="1">
      <alignment horizontal="center" vertical="center" wrapText="1"/>
    </xf>
    <xf numFmtId="49" fontId="9" fillId="5" borderId="39" xfId="28" applyNumberFormat="1" applyFont="1" applyFill="1" applyBorder="1" applyAlignment="1" applyProtection="1">
      <alignment horizontal="left" vertical="center" wrapText="1" indent="3"/>
      <protection locked="0"/>
    </xf>
    <xf numFmtId="0" fontId="12" fillId="0" borderId="28" xfId="53" applyNumberFormat="1" applyFont="1" applyFill="1" applyBorder="1" applyAlignment="1">
      <alignment horizontal="center" vertical="center"/>
    </xf>
    <xf numFmtId="0" fontId="12" fillId="0" borderId="29" xfId="53" applyNumberFormat="1" applyFont="1" applyFill="1" applyBorder="1" applyAlignment="1">
      <alignment horizontal="center" vertical="center"/>
    </xf>
    <xf numFmtId="49" fontId="13" fillId="14" borderId="41" xfId="30" applyNumberFormat="1" applyFont="1" applyFill="1" applyBorder="1" applyAlignment="1" applyProtection="1">
      <alignment horizontal="left" vertical="center" wrapText="1"/>
    </xf>
    <xf numFmtId="0" fontId="9" fillId="8" borderId="39" xfId="58" applyNumberFormat="1" applyFont="1" applyFill="1" applyBorder="1" applyAlignment="1">
      <alignment horizontal="center" vertical="center" wrapText="1"/>
    </xf>
    <xf numFmtId="0" fontId="42" fillId="8" borderId="0" xfId="58" applyNumberFormat="1" applyFont="1" applyFill="1" applyBorder="1" applyAlignment="1">
      <alignment horizontal="center" vertical="center" wrapText="1"/>
    </xf>
    <xf numFmtId="0" fontId="9" fillId="8" borderId="39" xfId="58" applyNumberFormat="1" applyFont="1" applyFill="1" applyBorder="1" applyAlignment="1">
      <alignment horizontal="left" vertical="center" wrapText="1" indent="1"/>
    </xf>
    <xf numFmtId="0" fontId="9" fillId="0" borderId="39" xfId="0" applyNumberFormat="1" applyFont="1" applyFill="1" applyBorder="1" applyAlignment="1">
      <alignment horizontal="center" vertical="center"/>
    </xf>
    <xf numFmtId="49" fontId="9" fillId="8" borderId="38" xfId="58" applyNumberFormat="1" applyFont="1" applyFill="1" applyBorder="1" applyAlignment="1">
      <alignment horizontal="center" vertical="center" wrapText="1"/>
    </xf>
    <xf numFmtId="0" fontId="9" fillId="8" borderId="38" xfId="58" applyNumberFormat="1" applyFont="1" applyFill="1" applyBorder="1" applyAlignment="1">
      <alignment horizontal="left" vertical="center" wrapText="1" indent="2"/>
    </xf>
    <xf numFmtId="0" fontId="9" fillId="8" borderId="39" xfId="58" applyNumberFormat="1" applyFont="1" applyFill="1" applyBorder="1" applyAlignment="1">
      <alignment horizontal="left" vertical="center" wrapText="1" indent="2"/>
    </xf>
    <xf numFmtId="49" fontId="9" fillId="5" borderId="39" xfId="28" applyNumberFormat="1" applyFont="1" applyFill="1" applyBorder="1" applyAlignment="1" applyProtection="1">
      <alignment horizontal="left" vertical="center" wrapText="1" indent="2"/>
      <protection locked="0"/>
    </xf>
    <xf numFmtId="49" fontId="9" fillId="5" borderId="39" xfId="28" applyNumberFormat="1" applyFont="1" applyFill="1" applyBorder="1" applyAlignment="1" applyProtection="1">
      <alignment horizontal="left" vertical="center" indent="2"/>
      <protection locked="0"/>
    </xf>
    <xf numFmtId="49" fontId="9" fillId="5" borderId="36" xfId="28" applyNumberFormat="1" applyFont="1" applyFill="1" applyBorder="1" applyAlignment="1" applyProtection="1">
      <alignment horizontal="left" vertical="center" wrapText="1" indent="2"/>
      <protection locked="0"/>
    </xf>
    <xf numFmtId="49" fontId="1" fillId="0" borderId="38" xfId="0" applyNumberFormat="1" applyFont="1" applyFill="1" applyBorder="1" applyAlignment="1">
      <alignment horizontal="left" vertical="center" wrapText="1" indent="2"/>
    </xf>
    <xf numFmtId="0" fontId="9" fillId="8" borderId="40" xfId="58" applyNumberFormat="1" applyFont="1" applyFill="1" applyBorder="1" applyAlignment="1">
      <alignment horizontal="center" vertical="center" wrapText="1"/>
    </xf>
    <xf numFmtId="49" fontId="1" fillId="0" borderId="41" xfId="0" applyNumberFormat="1" applyFont="1" applyFill="1" applyBorder="1" applyAlignment="1">
      <alignment horizontal="center" vertical="center" wrapText="1"/>
    </xf>
    <xf numFmtId="49" fontId="1" fillId="0" borderId="42" xfId="0" applyNumberFormat="1" applyFont="1" applyFill="1" applyBorder="1" applyAlignment="1">
      <alignment horizontal="center" vertical="center" wrapText="1"/>
    </xf>
    <xf numFmtId="0" fontId="9" fillId="8" borderId="40" xfId="58" applyNumberFormat="1" applyFont="1" applyFill="1" applyBorder="1" applyAlignment="1">
      <alignment horizontal="left" vertical="center" wrapText="1" indent="1"/>
    </xf>
    <xf numFmtId="49" fontId="1" fillId="0" borderId="42" xfId="0" applyNumberFormat="1" applyFont="1" applyFill="1" applyBorder="1" applyAlignment="1">
      <alignment horizontal="left" vertical="center" wrapText="1" indent="1"/>
    </xf>
    <xf numFmtId="49" fontId="9" fillId="5" borderId="40" xfId="28" applyNumberFormat="1" applyFont="1" applyFill="1" applyBorder="1" applyAlignment="1" applyProtection="1">
      <alignment horizontal="left" vertical="center" wrapText="1" indent="2"/>
      <protection locked="0"/>
    </xf>
    <xf numFmtId="49" fontId="1" fillId="0" borderId="42" xfId="0" applyNumberFormat="1" applyFont="1" applyFill="1" applyBorder="1" applyAlignment="1">
      <alignment horizontal="left" vertical="center" wrapText="1" indent="2"/>
    </xf>
    <xf numFmtId="0" fontId="9" fillId="8" borderId="36" xfId="58" applyNumberFormat="1" applyFont="1" applyFill="1" applyBorder="1" applyAlignment="1">
      <alignment horizontal="left" vertical="center" wrapText="1" indent="1"/>
    </xf>
    <xf numFmtId="49" fontId="1" fillId="0" borderId="38" xfId="0" applyNumberFormat="1" applyFont="1" applyFill="1" applyBorder="1" applyAlignment="1">
      <alignment horizontal="left" vertical="center" wrapText="1" indent="1"/>
    </xf>
    <xf numFmtId="49" fontId="12" fillId="0" borderId="0" xfId="0" applyNumberFormat="1" applyFont="1" applyFill="1" applyBorder="1" applyAlignment="1">
      <alignment horizontal="center" vertical="center" wrapText="1"/>
    </xf>
    <xf numFmtId="0" fontId="12" fillId="0" borderId="27" xfId="53" applyNumberFormat="1" applyFont="1" applyFill="1" applyBorder="1" applyAlignment="1">
      <alignment horizontal="center" vertical="center"/>
    </xf>
    <xf numFmtId="0" fontId="9" fillId="0" borderId="39" xfId="0" applyNumberFormat="1" applyFont="1" applyFill="1" applyBorder="1" applyAlignment="1">
      <alignment horizontal="left" vertical="center" wrapText="1" indent="2"/>
    </xf>
    <xf numFmtId="49" fontId="9" fillId="5" borderId="39" xfId="28" applyNumberFormat="1" applyFont="1" applyFill="1" applyBorder="1" applyAlignment="1" applyProtection="1">
      <alignment horizontal="left" vertical="center" indent="3"/>
      <protection locked="0"/>
    </xf>
    <xf numFmtId="49" fontId="9" fillId="5" borderId="40" xfId="28" applyNumberFormat="1" applyFont="1" applyFill="1" applyBorder="1" applyAlignment="1" applyProtection="1">
      <alignment horizontal="left" vertical="center" wrapText="1" indent="3"/>
      <protection locked="0"/>
    </xf>
    <xf numFmtId="49" fontId="9" fillId="5" borderId="42" xfId="28" applyNumberFormat="1" applyFont="1" applyFill="1" applyBorder="1" applyAlignment="1">
      <alignment horizontal="left" vertical="top" wrapText="1" indent="3"/>
    </xf>
    <xf numFmtId="49" fontId="9" fillId="5" borderId="42" xfId="28" applyNumberFormat="1" applyFont="1" applyFill="1" applyBorder="1" applyAlignment="1" applyProtection="1">
      <alignment horizontal="left" vertical="center" wrapText="1" indent="3"/>
      <protection locked="0"/>
    </xf>
    <xf numFmtId="0" fontId="12" fillId="0" borderId="28" xfId="53" applyNumberFormat="1" applyFont="1" applyFill="1" applyBorder="1" applyAlignment="1">
      <alignment horizontal="center" vertical="center" wrapText="1"/>
    </xf>
    <xf numFmtId="0" fontId="12" fillId="0" borderId="29" xfId="53" applyNumberFormat="1" applyFont="1" applyFill="1" applyBorder="1" applyAlignment="1">
      <alignment horizontal="center" vertical="center" wrapText="1"/>
    </xf>
    <xf numFmtId="49" fontId="9" fillId="5" borderId="39" xfId="58" applyNumberFormat="1" applyFont="1" applyFill="1" applyBorder="1" applyAlignment="1" applyProtection="1">
      <alignment horizontal="left" vertical="center" wrapText="1" indent="3"/>
      <protection locked="0"/>
    </xf>
    <xf numFmtId="0" fontId="42" fillId="8" borderId="41" xfId="58" applyNumberFormat="1" applyFont="1" applyFill="1" applyBorder="1" applyAlignment="1">
      <alignment horizontal="center" vertical="center" wrapText="1"/>
    </xf>
    <xf numFmtId="0" fontId="9" fillId="8" borderId="49" xfId="58" applyNumberFormat="1" applyFont="1" applyFill="1" applyBorder="1" applyAlignment="1">
      <alignment horizontal="center" vertical="center" wrapText="1"/>
    </xf>
    <xf numFmtId="0" fontId="9" fillId="8" borderId="50" xfId="58" applyNumberFormat="1" applyFont="1" applyFill="1" applyBorder="1" applyAlignment="1">
      <alignment horizontal="center" vertical="center" wrapText="1"/>
    </xf>
    <xf numFmtId="0" fontId="9" fillId="8" borderId="51" xfId="58" applyNumberFormat="1" applyFont="1" applyFill="1" applyBorder="1" applyAlignment="1">
      <alignment horizontal="center" vertical="center" wrapText="1"/>
    </xf>
    <xf numFmtId="0" fontId="9" fillId="8" borderId="45" xfId="58" applyNumberFormat="1" applyFont="1" applyFill="1" applyBorder="1" applyAlignment="1">
      <alignment horizontal="center" vertical="center" wrapText="1"/>
    </xf>
    <xf numFmtId="0" fontId="9" fillId="8" borderId="0" xfId="58" applyNumberFormat="1" applyFont="1" applyFill="1" applyBorder="1" applyAlignment="1">
      <alignment horizontal="center" vertical="center" wrapText="1"/>
    </xf>
    <xf numFmtId="0" fontId="9" fillId="8" borderId="43" xfId="58" applyNumberFormat="1" applyFont="1" applyFill="1" applyBorder="1" applyAlignment="1">
      <alignment horizontal="center" vertical="center" wrapText="1"/>
    </xf>
    <xf numFmtId="0" fontId="9" fillId="8" borderId="46" xfId="58" applyNumberFormat="1" applyFont="1" applyFill="1" applyBorder="1" applyAlignment="1">
      <alignment horizontal="center" vertical="center" wrapText="1"/>
    </xf>
    <xf numFmtId="0" fontId="9" fillId="8" borderId="47" xfId="58" applyNumberFormat="1" applyFont="1" applyFill="1" applyBorder="1" applyAlignment="1">
      <alignment horizontal="center" vertical="center" wrapText="1"/>
    </xf>
    <xf numFmtId="0" fontId="9" fillId="8" borderId="48" xfId="58" applyNumberFormat="1" applyFont="1" applyFill="1" applyBorder="1" applyAlignment="1">
      <alignment horizontal="center" vertical="center" wrapText="1"/>
    </xf>
    <xf numFmtId="49" fontId="1" fillId="0" borderId="50" xfId="0" applyNumberFormat="1" applyFont="1" applyFill="1" applyBorder="1" applyAlignment="1">
      <alignment horizontal="center" vertical="center" wrapText="1"/>
    </xf>
    <xf numFmtId="49" fontId="1" fillId="0" borderId="51" xfId="0" applyNumberFormat="1" applyFont="1" applyFill="1" applyBorder="1" applyAlignment="1">
      <alignment horizontal="center" vertical="center" wrapText="1"/>
    </xf>
    <xf numFmtId="49" fontId="1" fillId="0" borderId="0" xfId="0" applyNumberFormat="1" applyFont="1" applyFill="1" applyBorder="1" applyAlignment="1">
      <alignment horizontal="center" vertical="center" wrapText="1"/>
    </xf>
    <xf numFmtId="49" fontId="1" fillId="0" borderId="43" xfId="0" applyNumberFormat="1" applyFont="1" applyFill="1" applyBorder="1" applyAlignment="1">
      <alignment horizontal="center" vertical="center" wrapText="1"/>
    </xf>
    <xf numFmtId="49" fontId="1" fillId="0" borderId="46" xfId="0" applyNumberFormat="1" applyFont="1" applyFill="1" applyBorder="1" applyAlignment="1">
      <alignment horizontal="center" vertical="center" wrapText="1"/>
    </xf>
    <xf numFmtId="49" fontId="1" fillId="0" borderId="47" xfId="0" applyNumberFormat="1" applyFont="1" applyFill="1" applyBorder="1" applyAlignment="1">
      <alignment horizontal="center" vertical="center" wrapText="1"/>
    </xf>
    <xf numFmtId="49" fontId="1" fillId="0" borderId="48" xfId="0" applyNumberFormat="1" applyFont="1" applyFill="1" applyBorder="1" applyAlignment="1">
      <alignment horizontal="center" vertical="center" wrapText="1"/>
    </xf>
    <xf numFmtId="49" fontId="9" fillId="0" borderId="39" xfId="0" applyNumberFormat="1" applyFont="1" applyFill="1" applyBorder="1" applyAlignment="1">
      <alignment horizontal="center" vertical="center"/>
    </xf>
    <xf numFmtId="49" fontId="9" fillId="5" borderId="39" xfId="58" applyNumberFormat="1" applyFont="1" applyFill="1" applyBorder="1" applyAlignment="1" applyProtection="1">
      <alignment horizontal="left" vertical="center" indent="2"/>
      <protection locked="0"/>
    </xf>
    <xf numFmtId="49" fontId="9" fillId="11" borderId="39" xfId="58" applyNumberFormat="1" applyFont="1" applyFill="1" applyBorder="1" applyAlignment="1" applyProtection="1">
      <alignment horizontal="left" vertical="center" indent="2"/>
      <protection locked="0"/>
    </xf>
    <xf numFmtId="49" fontId="9" fillId="0" borderId="39" xfId="0" applyNumberFormat="1" applyFont="1" applyFill="1" applyBorder="1" applyAlignment="1">
      <alignment horizontal="center" vertical="center" wrapText="1"/>
    </xf>
    <xf numFmtId="0" fontId="9" fillId="0" borderId="39" xfId="0" applyNumberFormat="1" applyFont="1" applyFill="1" applyBorder="1" applyAlignment="1">
      <alignment horizontal="center" vertical="center" wrapText="1"/>
    </xf>
    <xf numFmtId="0" fontId="12" fillId="8" borderId="0" xfId="58" applyNumberFormat="1" applyFont="1" applyFill="1" applyBorder="1" applyAlignment="1">
      <alignment horizontal="center" vertical="center" wrapText="1"/>
    </xf>
    <xf numFmtId="0" fontId="9" fillId="8" borderId="39" xfId="53" applyNumberFormat="1" applyFont="1" applyFill="1" applyBorder="1" applyAlignment="1">
      <alignment horizontal="center" vertical="center"/>
    </xf>
    <xf numFmtId="49" fontId="9" fillId="8" borderId="39" xfId="55" applyNumberFormat="1" applyFont="1" applyFill="1" applyBorder="1" applyAlignment="1">
      <alignment horizontal="center" vertical="center" wrapText="1"/>
    </xf>
    <xf numFmtId="0" fontId="9" fillId="8" borderId="39" xfId="59" applyNumberFormat="1" applyFont="1" applyFill="1" applyBorder="1" applyAlignment="1">
      <alignment horizontal="center" vertical="center" wrapText="1"/>
    </xf>
    <xf numFmtId="14" fontId="9" fillId="8" borderId="0" xfId="70" applyNumberFormat="1" applyFont="1" applyFill="1" applyBorder="1" applyAlignment="1">
      <alignment horizontal="center" vertical="center" wrapText="1"/>
    </xf>
    <xf numFmtId="0" fontId="9" fillId="0" borderId="18" xfId="63" applyNumberFormat="1" applyFont="1" applyFill="1" applyBorder="1" applyAlignment="1">
      <alignment horizontal="right" vertical="center"/>
    </xf>
    <xf numFmtId="0" fontId="12" fillId="0" borderId="6" xfId="71" applyNumberFormat="1" applyFont="1" applyFill="1" applyBorder="1" applyAlignment="1">
      <alignment horizontal="center" vertical="center"/>
    </xf>
    <xf numFmtId="49" fontId="9" fillId="11" borderId="39" xfId="16" applyNumberFormat="1" applyFont="1" applyFill="1" applyBorder="1" applyAlignment="1" applyProtection="1">
      <alignment horizontal="left" vertical="center" wrapText="1" indent="2"/>
      <protection locked="0"/>
    </xf>
    <xf numFmtId="49" fontId="9" fillId="11" borderId="39" xfId="16" applyNumberFormat="1" applyFont="1" applyFill="1" applyBorder="1" applyAlignment="1" applyProtection="1">
      <alignment horizontal="left" vertical="center" wrapText="1" indent="3"/>
      <protection locked="0"/>
    </xf>
    <xf numFmtId="49" fontId="9" fillId="11" borderId="39" xfId="16" applyNumberFormat="1" applyFont="1" applyFill="1" applyBorder="1" applyAlignment="1" applyProtection="1">
      <alignment horizontal="left" vertical="center" indent="2"/>
      <protection locked="0"/>
    </xf>
    <xf numFmtId="0" fontId="9" fillId="11" borderId="39" xfId="16" applyNumberFormat="1" applyFont="1" applyFill="1" applyBorder="1" applyAlignment="1">
      <alignment horizontal="left" vertical="center" wrapText="1" indent="2"/>
    </xf>
    <xf numFmtId="49" fontId="9" fillId="11" borderId="44" xfId="16" applyNumberFormat="1" applyFont="1" applyFill="1" applyBorder="1" applyAlignment="1" applyProtection="1">
      <alignment horizontal="left" vertical="center" indent="3"/>
      <protection locked="0"/>
    </xf>
    <xf numFmtId="49" fontId="9" fillId="11" borderId="39" xfId="16" applyNumberFormat="1" applyFont="1" applyFill="1" applyBorder="1" applyAlignment="1" applyProtection="1">
      <alignment horizontal="left" vertical="center" indent="3"/>
      <protection locked="0"/>
    </xf>
    <xf numFmtId="49" fontId="9" fillId="11" borderId="40" xfId="16" applyNumberFormat="1" applyFont="1" applyFill="1" applyBorder="1" applyAlignment="1" applyProtection="1">
      <alignment horizontal="left" vertical="center" wrapText="1" indent="3"/>
      <protection locked="0"/>
    </xf>
    <xf numFmtId="49" fontId="9" fillId="11" borderId="42" xfId="16" applyNumberFormat="1" applyFont="1" applyFill="1" applyBorder="1" applyAlignment="1">
      <alignment horizontal="left" vertical="top" wrapText="1" indent="3"/>
    </xf>
    <xf numFmtId="49" fontId="9" fillId="11" borderId="40" xfId="16" applyNumberFormat="1" applyFont="1" applyFill="1" applyBorder="1" applyAlignment="1" applyProtection="1">
      <alignment horizontal="left" vertical="center" wrapText="1" indent="2"/>
      <protection locked="0"/>
    </xf>
    <xf numFmtId="49" fontId="1" fillId="11" borderId="42" xfId="16" applyNumberFormat="1" applyFont="1" applyFill="1" applyBorder="1" applyAlignment="1">
      <alignment horizontal="left" vertical="center" wrapText="1" indent="2"/>
    </xf>
    <xf numFmtId="0" fontId="9" fillId="11" borderId="39" xfId="16" applyNumberFormat="1" applyFont="1" applyFill="1" applyBorder="1" applyProtection="1">
      <alignment horizontal="center" vertical="center" wrapText="1"/>
      <protection locked="0"/>
    </xf>
    <xf numFmtId="49" fontId="9" fillId="0" borderId="43" xfId="0" applyNumberFormat="1" applyFont="1" applyFill="1" applyBorder="1" applyAlignment="1">
      <alignment horizontal="center" vertical="top"/>
    </xf>
    <xf numFmtId="49" fontId="9" fillId="11" borderId="36" xfId="16" applyNumberFormat="1" applyFont="1" applyFill="1" applyBorder="1" applyAlignment="1" applyProtection="1">
      <alignment horizontal="left" vertical="center" wrapText="1" indent="2"/>
      <protection locked="0"/>
    </xf>
    <xf numFmtId="49" fontId="1" fillId="11" borderId="38" xfId="16" applyNumberFormat="1" applyFont="1" applyFill="1" applyBorder="1" applyAlignment="1">
      <alignment horizontal="left" vertical="center" wrapText="1" indent="2"/>
    </xf>
    <xf numFmtId="0" fontId="55" fillId="0" borderId="0" xfId="30" applyFont="1" applyAlignment="1">
      <alignment horizontal="center" vertical="center" wrapText="1"/>
      <protection locked="0"/>
    </xf>
    <xf numFmtId="0" fontId="6" fillId="12" borderId="56" xfId="62" applyNumberFormat="1" applyFont="1" applyFill="1" applyBorder="1" applyAlignment="1">
      <alignment horizontal="center" vertical="center"/>
    </xf>
  </cellXfs>
  <cellStyles count="77">
    <cellStyle name=" 1" xfId="1"/>
    <cellStyle name=" 1 2" xfId="2"/>
    <cellStyle name=" 1_Stage1" xfId="3"/>
    <cellStyle name="_Model_RAB Мой_PR.PROG.WARM.NOTCOMBI.2012.2.16_v1.4(04.04.11) " xfId="4"/>
    <cellStyle name="_Model_RAB Мой_Книга2_PR.PROG.WARM.NOTCOMBI.2012.2.16_v1.4(04.04.11) " xfId="5"/>
    <cellStyle name="_Model_RAB_MRSK_svod_PR.PROG.WARM.NOTCOMBI.2012.2.16_v1.4(04.04.11) " xfId="6"/>
    <cellStyle name="_Model_RAB_MRSK_svod_Книга2_PR.PROG.WARM.NOTCOMBI.2012.2.16_v1.4(04.04.11) " xfId="7"/>
    <cellStyle name="_МОДЕЛЬ_1 (2)_PR.PROG.WARM.NOTCOMBI.2012.2.16_v1.4(04.04.11) " xfId="8"/>
    <cellStyle name="_МОДЕЛЬ_1 (2)_Книга2_PR.PROG.WARM.NOTCOMBI.2012.2.16_v1.4(04.04.11) " xfId="9"/>
    <cellStyle name="_пр 5 тариф RAB_PR.PROG.WARM.NOTCOMBI.2012.2.16_v1.4(04.04.11) " xfId="10"/>
    <cellStyle name="_пр 5 тариф RAB_Книга2_PR.PROG.WARM.NOTCOMBI.2012.2.16_v1.4(04.04.11) " xfId="11"/>
    <cellStyle name="_Расчет RAB_22072008_PR.PROG.WARM.NOTCOMBI.2012.2.16_v1.4(04.04.11) " xfId="12"/>
    <cellStyle name="_Расчет RAB_22072008_Книга2_PR.PROG.WARM.NOTCOMBI.2012.2.16_v1.4(04.04.11) " xfId="13"/>
    <cellStyle name="_Расчет RAB_Лен и МОЭСК_с 2010 года_14.04.2009_со сглаж_version 3.0_без ФСК_PR.PROG.WARM.NOTCOMBI.2012.2.16_v1.4(04.04.11) " xfId="14"/>
    <cellStyle name="_Расчет RAB_Лен и МОЭСК_с 2010 года_14.04.2009_со сглаж_version 3.0_без ФСК_Книга2_PR.PROG.WARM.NOTCOMBI.2012.2.16_v1.4(04.04.11) " xfId="15"/>
    <cellStyle name="blueCell" xfId="16"/>
    <cellStyle name="Cells 2" xfId="17"/>
    <cellStyle name="Currency [0]" xfId="18"/>
    <cellStyle name="Currency2" xfId="19"/>
    <cellStyle name="Followed Hyperlink" xfId="20"/>
    <cellStyle name="greenCell" xfId="21"/>
    <cellStyle name="Header 3" xfId="22"/>
    <cellStyle name="Hyperlink" xfId="23"/>
    <cellStyle name="normal" xfId="76"/>
    <cellStyle name="Normal1" xfId="24"/>
    <cellStyle name="Normal2" xfId="25"/>
    <cellStyle name="Percent1" xfId="26"/>
    <cellStyle name="Title 4" xfId="27"/>
    <cellStyle name="yellowCell" xfId="28"/>
    <cellStyle name="Ввод " xfId="29" builtinId="20" customBuiltin="1"/>
    <cellStyle name="Гиперссылка" xfId="30" builtinId="8"/>
    <cellStyle name="Гиперссылка 2" xfId="31"/>
    <cellStyle name="Гиперссылка 2 2" xfId="32"/>
    <cellStyle name="Гиперссылка 3" xfId="33"/>
    <cellStyle name="Гиперссылка 4" xfId="34"/>
    <cellStyle name="Заголовок" xfId="35"/>
    <cellStyle name="ЗаголовокСтолбца" xfId="36"/>
    <cellStyle name="Значение" xfId="37"/>
    <cellStyle name="Обычный" xfId="0" builtinId="0"/>
    <cellStyle name="Обычный 10" xfId="38"/>
    <cellStyle name="Обычный 12" xfId="39"/>
    <cellStyle name="Обычный 12 2" xfId="40"/>
    <cellStyle name="Обычный 2" xfId="41"/>
    <cellStyle name="Обычный 2 10 2" xfId="42"/>
    <cellStyle name="Обычный 2 14" xfId="43"/>
    <cellStyle name="Обычный 2 2" xfId="44"/>
    <cellStyle name="Обычный 2_Новая инструкция1_фст" xfId="45"/>
    <cellStyle name="Обычный 3" xfId="46"/>
    <cellStyle name="Обычный 3 3" xfId="47"/>
    <cellStyle name="Обычный 3 3 2" xfId="48"/>
    <cellStyle name="Обычный 4" xfId="49"/>
    <cellStyle name="Обычный 5" xfId="50"/>
    <cellStyle name="Обычный_f3" xfId="51"/>
    <cellStyle name="Обычный_Forma_1" xfId="52"/>
    <cellStyle name="Обычный_Forma_1 2" xfId="53"/>
    <cellStyle name="Обычный_Forma_1_Книга2" xfId="54"/>
    <cellStyle name="Обычный_Forma_2 2" xfId="55"/>
    <cellStyle name="Обычный_Forma_3" xfId="56"/>
    <cellStyle name="Обычный_Forma_4" xfId="57"/>
    <cellStyle name="Обычный_Forma_5" xfId="58"/>
    <cellStyle name="Обычный_Forma_6" xfId="59"/>
    <cellStyle name="Обычный_JKH.OPEN.INFO.PRICE.VO_v4.0(10.02.11)" xfId="60"/>
    <cellStyle name="Обычный_KRU.TARIFF.TE.FACT(v0.5)_import_02.02 2" xfId="61"/>
    <cellStyle name="Обычный_METER.DEVICE.EQUIP.GVS(v1.0)" xfId="62"/>
    <cellStyle name="Обычный_PRIL1.ELECTR 2" xfId="63"/>
    <cellStyle name="Обычный_razrabotka_sablonov_po_WKU" xfId="64"/>
    <cellStyle name="Обычный_SIMPLE_1_massive2" xfId="65"/>
    <cellStyle name="Обычный_ЖКУ_проект3" xfId="66"/>
    <cellStyle name="Обычный_ЖКУ_проект3 2" xfId="67"/>
    <cellStyle name="Обычный_Мониторинг инвестиций" xfId="68"/>
    <cellStyle name="Обычный_Стандарт(v0.3)" xfId="69"/>
    <cellStyle name="Обычный_форма 1 водопровод для орг_CALC.KV.4.78(v1.0)" xfId="70"/>
    <cellStyle name="Обычный_Шаблон по источникам для Модуля Реестр (2)" xfId="71"/>
    <cellStyle name="Стиль 1" xfId="72"/>
    <cellStyle name="Формула" xfId="73"/>
    <cellStyle name="ФормулаВБ_Мониторинг инвестиций" xfId="74"/>
    <cellStyle name="ФормулаНаКонтроль" xfId="7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CC0000"/>
      <rgbColor rgb="00FFFFEB"/>
      <rgbColor rgb="000000FF"/>
      <rgbColor rgb="00FFFF00"/>
      <rgbColor rgb="00FF00FF"/>
      <rgbColor rgb="0000FFFF"/>
      <rgbColor rgb="00800000"/>
      <rgbColor rgb="00FF9966"/>
      <rgbColor rgb="00000080"/>
      <rgbColor rgb="00808000"/>
      <rgbColor rgb="00800080"/>
      <rgbColor rgb="00008080"/>
      <rgbColor rgb="00BCBCBC"/>
      <rgbColor rgb="00999999"/>
      <rgbColor rgb="009999FF"/>
      <rgbColor rgb="00993366"/>
      <rgbColor rgb="00FFFFCC"/>
      <rgbColor rgb="00CCFFFF"/>
      <rgbColor rgb="00660066"/>
      <rgbColor rgb="00FF8080"/>
      <rgbColor rgb="000066CC"/>
      <rgbColor rgb="00D3DBDB"/>
      <rgbColor rgb="00000080"/>
      <rgbColor rgb="00FF00FF"/>
      <rgbColor rgb="00FFFF00"/>
      <rgbColor rgb="0000FFFF"/>
      <rgbColor rgb="00800080"/>
      <rgbColor rgb="00800000"/>
      <rgbColor rgb="00008080"/>
      <rgbColor rgb="000000FF"/>
      <rgbColor rgb="0000CCFF"/>
      <rgbColor rgb="00E3FAFD"/>
      <rgbColor rgb="00D7EAD3"/>
      <rgbColor rgb="00FFFFC0"/>
      <rgbColor rgb="00EAEBEE"/>
      <rgbColor rgb="00FF99CC"/>
      <rgbColor rgb="00CC99FF"/>
      <rgbColor rgb="00FFCC99"/>
      <rgbColor rgb="003366FF"/>
      <rgbColor rgb="0033CCCC"/>
      <rgbColor rgb="00CCFF99"/>
      <rgbColor rgb="00FFCC00"/>
      <rgbColor rgb="00FF9900"/>
      <rgbColor rgb="00FF6600"/>
      <rgbColor rgb="00666699"/>
      <rgbColor rgb="00D9D9D9"/>
      <rgbColor rgb="00003366"/>
      <rgbColor rgb="00FF5050"/>
      <rgbColor rgb="00003300"/>
      <rgbColor rgb="00333300"/>
      <rgbColor rgb="00993300"/>
      <rgbColor rgb="00993366"/>
      <rgbColor rgb="00333399"/>
      <rgbColor rgb="00333333"/>
    </indexedColors>
    <mruColors>
      <color rgb="FFFFFD99"/>
      <color rgb="FFE3FAFD"/>
      <color rgb="FFCCFFFF"/>
      <color rgb="FFCCECFF"/>
      <color rgb="FFFFFF99"/>
      <color rgb="FFDDDDDD"/>
      <color rgb="FFCCCCFF"/>
      <color rgb="FF008080"/>
      <color rgb="FFD7EA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2.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1.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hyperlink" Target="http://www.elpass.ru" TargetMode="External"/><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4.emf"/></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33</xdr:row>
      <xdr:rowOff>88900</xdr:rowOff>
    </xdr:from>
    <xdr:to>
      <xdr:col>3</xdr:col>
      <xdr:colOff>0</xdr:colOff>
      <xdr:row>224</xdr:row>
      <xdr:rowOff>38100</xdr:rowOff>
    </xdr:to>
    <xdr:sp macro="[0]!List00.BlockClick" textlink="">
      <xdr:nvSpPr>
        <xdr:cNvPr id="27" name="InstrBlock_6"/>
        <xdr:cNvSpPr txBox="1">
          <a:spLocks noChangeArrowheads="1"/>
        </xdr:cNvSpPr>
      </xdr:nvSpPr>
      <xdr:spPr bwMode="auto">
        <a:xfrm>
          <a:off x="219075" y="3375025"/>
          <a:ext cx="2066925" cy="463550"/>
        </a:xfrm>
        <a:prstGeom prst="rect">
          <a:avLst/>
        </a:prstGeom>
        <a:solidFill>
          <a:srgbClr val="F5F0F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Законодательная основа</a:t>
          </a:r>
        </a:p>
      </xdr:txBody>
    </xdr:sp>
    <xdr:clientData/>
  </xdr:twoCellAnchor>
  <xdr:twoCellAnchor editAs="absolute">
    <xdr:from>
      <xdr:col>1</xdr:col>
      <xdr:colOff>0</xdr:colOff>
      <xdr:row>30</xdr:row>
      <xdr:rowOff>139700</xdr:rowOff>
    </xdr:from>
    <xdr:to>
      <xdr:col>3</xdr:col>
      <xdr:colOff>0</xdr:colOff>
      <xdr:row>33</xdr:row>
      <xdr:rowOff>88900</xdr:rowOff>
    </xdr:to>
    <xdr:sp macro="[0]!List00.BlockClick" textlink="">
      <xdr:nvSpPr>
        <xdr:cNvPr id="3" name="InstrBlock_5"/>
        <xdr:cNvSpPr txBox="1">
          <a:spLocks noChangeArrowheads="1"/>
        </xdr:cNvSpPr>
      </xdr:nvSpPr>
      <xdr:spPr bwMode="auto">
        <a:xfrm>
          <a:off x="219075" y="2911475"/>
          <a:ext cx="2066925" cy="463550"/>
        </a:xfrm>
        <a:prstGeom prst="rect">
          <a:avLst/>
        </a:prstGeom>
        <a:solidFill>
          <a:srgbClr val="F5F0F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Методология заполнения</a:t>
          </a:r>
        </a:p>
      </xdr:txBody>
    </xdr:sp>
    <xdr:clientData/>
  </xdr:twoCellAnchor>
  <xdr:twoCellAnchor editAs="absolute">
    <xdr:from>
      <xdr:col>1</xdr:col>
      <xdr:colOff>0</xdr:colOff>
      <xdr:row>28</xdr:row>
      <xdr:rowOff>19050</xdr:rowOff>
    </xdr:from>
    <xdr:to>
      <xdr:col>3</xdr:col>
      <xdr:colOff>0</xdr:colOff>
      <xdr:row>30</xdr:row>
      <xdr:rowOff>139700</xdr:rowOff>
    </xdr:to>
    <xdr:sp macro="[0]!List00.BlockClick" textlink="">
      <xdr:nvSpPr>
        <xdr:cNvPr id="5" name="InstrBlock_4"/>
        <xdr:cNvSpPr txBox="1">
          <a:spLocks noChangeArrowheads="1"/>
        </xdr:cNvSpPr>
      </xdr:nvSpPr>
      <xdr:spPr bwMode="auto">
        <a:xfrm>
          <a:off x="219075" y="2447925"/>
          <a:ext cx="2066925" cy="463550"/>
        </a:xfrm>
        <a:prstGeom prst="rect">
          <a:avLst/>
        </a:prstGeom>
        <a:solidFill>
          <a:srgbClr val="F5F0F0"/>
        </a:solidFill>
        <a:ln w="9525">
          <a:solidFill>
            <a:srgbClr val="A6A6A6"/>
          </a:solidFill>
          <a:miter lim="800000"/>
          <a:headEnd/>
          <a:tailEnd/>
        </a:ln>
      </xdr:spPr>
      <xdr:txBody>
        <a:bodyPr vertOverflow="clip" wrap="square" lIns="468000" tIns="46800" rIns="0" bIns="46800" anchor="ctr" upright="1"/>
        <a:lstStyle/>
        <a:p>
          <a:pPr algn="l" rtl="0">
            <a:defRPr sz="1000"/>
          </a:pPr>
          <a:r>
            <a:rPr lang="ru-RU" sz="1000" b="0" i="0" u="none" strike="noStrike" baseline="0">
              <a:solidFill>
                <a:srgbClr val="000000"/>
              </a:solidFill>
              <a:latin typeface="Tahoma"/>
              <a:ea typeface="Tahoma"/>
              <a:cs typeface="Tahoma"/>
            </a:rPr>
            <a:t>Консультации по техническим вопросам</a:t>
          </a:r>
        </a:p>
      </xdr:txBody>
    </xdr:sp>
    <xdr:clientData/>
  </xdr:twoCellAnchor>
  <xdr:twoCellAnchor editAs="absolute">
    <xdr:from>
      <xdr:col>1</xdr:col>
      <xdr:colOff>0</xdr:colOff>
      <xdr:row>25</xdr:row>
      <xdr:rowOff>69850</xdr:rowOff>
    </xdr:from>
    <xdr:to>
      <xdr:col>3</xdr:col>
      <xdr:colOff>0</xdr:colOff>
      <xdr:row>28</xdr:row>
      <xdr:rowOff>19050</xdr:rowOff>
    </xdr:to>
    <xdr:sp macro="[0]!List00.BlockClick" textlink="">
      <xdr:nvSpPr>
        <xdr:cNvPr id="6" name="InstrBlock_3"/>
        <xdr:cNvSpPr txBox="1">
          <a:spLocks noChangeArrowheads="1"/>
        </xdr:cNvSpPr>
      </xdr:nvSpPr>
      <xdr:spPr bwMode="auto">
        <a:xfrm>
          <a:off x="219075" y="1984375"/>
          <a:ext cx="2066925" cy="463550"/>
        </a:xfrm>
        <a:prstGeom prst="rect">
          <a:avLst/>
        </a:prstGeom>
        <a:solidFill>
          <a:srgbClr val="F5F0F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Порядок проверки отчета</a:t>
          </a:r>
        </a:p>
      </xdr:txBody>
    </xdr:sp>
    <xdr:clientData/>
  </xdr:twoCellAnchor>
  <xdr:twoCellAnchor editAs="absolute">
    <xdr:from>
      <xdr:col>1</xdr:col>
      <xdr:colOff>0</xdr:colOff>
      <xdr:row>22</xdr:row>
      <xdr:rowOff>120650</xdr:rowOff>
    </xdr:from>
    <xdr:to>
      <xdr:col>3</xdr:col>
      <xdr:colOff>0</xdr:colOff>
      <xdr:row>25</xdr:row>
      <xdr:rowOff>69850</xdr:rowOff>
    </xdr:to>
    <xdr:sp macro="[0]!List00.BlockClick" textlink="">
      <xdr:nvSpPr>
        <xdr:cNvPr id="8" name="InstrBlock_2"/>
        <xdr:cNvSpPr txBox="1">
          <a:spLocks noChangeArrowheads="1"/>
        </xdr:cNvSpPr>
      </xdr:nvSpPr>
      <xdr:spPr bwMode="auto">
        <a:xfrm>
          <a:off x="219075" y="1520825"/>
          <a:ext cx="2066925" cy="463550"/>
        </a:xfrm>
        <a:prstGeom prst="rect">
          <a:avLst/>
        </a:prstGeom>
        <a:solidFill>
          <a:srgbClr val="0AC17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Цветовая кодировка</a:t>
          </a:r>
        </a:p>
      </xdr:txBody>
    </xdr:sp>
    <xdr:clientData/>
  </xdr:twoCellAnchor>
  <xdr:twoCellAnchor editAs="absolute">
    <xdr:from>
      <xdr:col>1</xdr:col>
      <xdr:colOff>66675</xdr:colOff>
      <xdr:row>28</xdr:row>
      <xdr:rowOff>144843</xdr:rowOff>
    </xdr:from>
    <xdr:to>
      <xdr:col>1</xdr:col>
      <xdr:colOff>390524</xdr:colOff>
      <xdr:row>30</xdr:row>
      <xdr:rowOff>142837</xdr:rowOff>
    </xdr:to>
    <xdr:pic macro="[0]!List00.BlockClick">
      <xdr:nvPicPr>
        <xdr:cNvPr id="143683" name="InstrImg_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285750" y="2573718"/>
          <a:ext cx="323849" cy="3408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xdr:col>
      <xdr:colOff>47626</xdr:colOff>
      <xdr:row>26</xdr:row>
      <xdr:rowOff>6969</xdr:rowOff>
    </xdr:from>
    <xdr:to>
      <xdr:col>1</xdr:col>
      <xdr:colOff>410483</xdr:colOff>
      <xdr:row>28</xdr:row>
      <xdr:rowOff>33895</xdr:rowOff>
    </xdr:to>
    <xdr:pic macro="[0]!List00.BlockClick">
      <xdr:nvPicPr>
        <xdr:cNvPr id="143682" name="InstrImg_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266701" y="2092944"/>
          <a:ext cx="362857" cy="3698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xdr:col>
      <xdr:colOff>47626</xdr:colOff>
      <xdr:row>23</xdr:row>
      <xdr:rowOff>38100</xdr:rowOff>
    </xdr:from>
    <xdr:to>
      <xdr:col>1</xdr:col>
      <xdr:colOff>419333</xdr:colOff>
      <xdr:row>25</xdr:row>
      <xdr:rowOff>66907</xdr:rowOff>
    </xdr:to>
    <xdr:pic macro="[0]!List00.BlockClick">
      <xdr:nvPicPr>
        <xdr:cNvPr id="143680" name="InstrImg_2"/>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bwMode="auto">
        <a:xfrm>
          <a:off x="266701" y="1609725"/>
          <a:ext cx="371707" cy="3717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6</xdr:row>
      <xdr:rowOff>0</xdr:rowOff>
    </xdr:from>
    <xdr:to>
      <xdr:col>2</xdr:col>
      <xdr:colOff>0</xdr:colOff>
      <xdr:row>6</xdr:row>
      <xdr:rowOff>0</xdr:rowOff>
    </xdr:to>
    <xdr:pic>
      <xdr:nvPicPr>
        <xdr:cNvPr id="143675" name="Pict 9" descr="тест"/>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0100" y="118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6</xdr:row>
      <xdr:rowOff>0</xdr:rowOff>
    </xdr:from>
    <xdr:to>
      <xdr:col>2</xdr:col>
      <xdr:colOff>0</xdr:colOff>
      <xdr:row>6</xdr:row>
      <xdr:rowOff>0</xdr:rowOff>
    </xdr:to>
    <xdr:pic>
      <xdr:nvPicPr>
        <xdr:cNvPr id="143676" name="Pict 9" descr="тест"/>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0100" y="118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6</xdr:row>
      <xdr:rowOff>0</xdr:rowOff>
    </xdr:from>
    <xdr:to>
      <xdr:col>2</xdr:col>
      <xdr:colOff>0</xdr:colOff>
      <xdr:row>6</xdr:row>
      <xdr:rowOff>0</xdr:rowOff>
    </xdr:to>
    <xdr:pic>
      <xdr:nvPicPr>
        <xdr:cNvPr id="143677" name="Pict 9" descr="тест"/>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0100" y="118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xdr:col>
      <xdr:colOff>0</xdr:colOff>
      <xdr:row>5</xdr:row>
      <xdr:rowOff>0</xdr:rowOff>
    </xdr:from>
    <xdr:to>
      <xdr:col>3</xdr:col>
      <xdr:colOff>0</xdr:colOff>
      <xdr:row>22</xdr:row>
      <xdr:rowOff>120650</xdr:rowOff>
    </xdr:to>
    <xdr:sp macro="[0]!List00.BlockClick" textlink="">
      <xdr:nvSpPr>
        <xdr:cNvPr id="2" name="InstrBlock_1"/>
        <xdr:cNvSpPr txBox="1">
          <a:spLocks noChangeArrowheads="1"/>
        </xdr:cNvSpPr>
      </xdr:nvSpPr>
      <xdr:spPr bwMode="auto">
        <a:xfrm>
          <a:off x="219075" y="1057275"/>
          <a:ext cx="2066925" cy="463550"/>
        </a:xfrm>
        <a:prstGeom prst="rect">
          <a:avLst/>
        </a:prstGeom>
        <a:solidFill>
          <a:srgbClr val="F5F0F0"/>
        </a:solidFill>
        <a:ln w="9525">
          <a:solidFill>
            <a:srgbClr val="A6A6A6"/>
          </a:solidFill>
          <a:miter lim="800000"/>
          <a:headEnd/>
          <a:tailEnd/>
        </a:ln>
      </xdr:spPr>
      <xdr:txBody>
        <a:bodyPr vertOverflow="clip" wrap="square" lIns="468000" tIns="46800" rIns="36000" bIns="46800" anchor="ctr"/>
        <a:lstStyle/>
        <a:p>
          <a:pPr algn="l" rtl="0">
            <a:defRPr sz="1000"/>
          </a:pPr>
          <a:r>
            <a:rPr lang="ru-RU" sz="1000" b="0" i="0" u="none" strike="noStrike" baseline="0">
              <a:solidFill>
                <a:srgbClr val="000000"/>
              </a:solidFill>
              <a:latin typeface="Tahoma"/>
              <a:ea typeface="Tahoma"/>
              <a:cs typeface="Tahoma"/>
            </a:rPr>
            <a:t>Технические требования</a:t>
          </a:r>
          <a:endParaRPr lang="ru-RU"/>
        </a:p>
      </xdr:txBody>
    </xdr:sp>
    <xdr:clientData/>
  </xdr:twoCellAnchor>
  <xdr:twoCellAnchor editAs="absolute">
    <xdr:from>
      <xdr:col>1</xdr:col>
      <xdr:colOff>66675</xdr:colOff>
      <xdr:row>5</xdr:row>
      <xdr:rowOff>57150</xdr:rowOff>
    </xdr:from>
    <xdr:to>
      <xdr:col>1</xdr:col>
      <xdr:colOff>409575</xdr:colOff>
      <xdr:row>22</xdr:row>
      <xdr:rowOff>95250</xdr:rowOff>
    </xdr:to>
    <xdr:pic macro="[0]!List00.BlockClick">
      <xdr:nvPicPr>
        <xdr:cNvPr id="143679" name="InstrImg_1"/>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bwMode="auto">
        <a:xfrm>
          <a:off x="285750" y="1114425"/>
          <a:ext cx="3429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20</xdr:row>
      <xdr:rowOff>0</xdr:rowOff>
    </xdr:from>
    <xdr:to>
      <xdr:col>2</xdr:col>
      <xdr:colOff>0</xdr:colOff>
      <xdr:row>20</xdr:row>
      <xdr:rowOff>0</xdr:rowOff>
    </xdr:to>
    <xdr:pic>
      <xdr:nvPicPr>
        <xdr:cNvPr id="143686" name="Pict 9" descr="тест"/>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0100" y="38195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409575</xdr:colOff>
      <xdr:row>2</xdr:row>
      <xdr:rowOff>9525</xdr:rowOff>
    </xdr:from>
    <xdr:to>
      <xdr:col>4</xdr:col>
      <xdr:colOff>272129</xdr:colOff>
      <xdr:row>2</xdr:row>
      <xdr:rowOff>219075</xdr:rowOff>
    </xdr:to>
    <xdr:sp macro="[0]!Instruction.cmdGetUpdate_Click" textlink="">
      <xdr:nvSpPr>
        <xdr:cNvPr id="33" name="cmdNoAct_1" hidden="1"/>
        <xdr:cNvSpPr txBox="1">
          <a:spLocks noChangeArrowheads="1"/>
        </xdr:cNvSpPr>
      </xdr:nvSpPr>
      <xdr:spPr bwMode="auto">
        <a:xfrm>
          <a:off x="1209675" y="352425"/>
          <a:ext cx="1634204" cy="209550"/>
        </a:xfrm>
        <a:prstGeom prst="rect">
          <a:avLst/>
        </a:prstGeom>
        <a:solidFill>
          <a:srgbClr val="FF5050"/>
        </a:solidFill>
        <a:ln w="9525">
          <a:noFill/>
          <a:miter lim="800000"/>
          <a:headEnd/>
          <a:tailEnd/>
        </a:ln>
      </xdr:spPr>
      <xdr:txBody>
        <a:bodyPr vertOverflow="clip" wrap="square" lIns="288000" tIns="36000" rIns="0" bIns="36000" anchor="ctr" upright="1"/>
        <a:lstStyle/>
        <a:p>
          <a:pPr algn="l" rtl="0">
            <a:defRPr sz="1000"/>
          </a:pPr>
          <a:r>
            <a:rPr lang="ru-RU" sz="1000" b="0" i="0" u="none" strike="noStrike" baseline="0">
              <a:solidFill>
                <a:schemeClr val="bg1"/>
              </a:solidFill>
              <a:latin typeface="Tahoma"/>
              <a:ea typeface="Tahoma"/>
              <a:cs typeface="Tahoma"/>
            </a:rPr>
            <a:t>Требуется обновление</a:t>
          </a:r>
        </a:p>
      </xdr:txBody>
    </xdr:sp>
    <xdr:clientData/>
  </xdr:twoCellAnchor>
  <xdr:twoCellAnchor editAs="oneCell">
    <xdr:from>
      <xdr:col>2</xdr:col>
      <xdr:colOff>419100</xdr:colOff>
      <xdr:row>2</xdr:row>
      <xdr:rowOff>200025</xdr:rowOff>
    </xdr:from>
    <xdr:to>
      <xdr:col>2</xdr:col>
      <xdr:colOff>666750</xdr:colOff>
      <xdr:row>4</xdr:row>
      <xdr:rowOff>142875</xdr:rowOff>
    </xdr:to>
    <xdr:pic>
      <xdr:nvPicPr>
        <xdr:cNvPr id="143698" name="cmdNoAct_2" descr="icon16.png" hidden="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219200" y="333375"/>
          <a:ext cx="2476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268061</xdr:colOff>
      <xdr:row>2</xdr:row>
      <xdr:rowOff>3612</xdr:rowOff>
    </xdr:from>
    <xdr:to>
      <xdr:col>4</xdr:col>
      <xdr:colOff>189139</xdr:colOff>
      <xdr:row>2</xdr:row>
      <xdr:rowOff>219612</xdr:rowOff>
    </xdr:to>
    <xdr:sp macro="" textlink="">
      <xdr:nvSpPr>
        <xdr:cNvPr id="35" name="cmdNoInet_1" hidden="1"/>
        <xdr:cNvSpPr txBox="1">
          <a:spLocks noChangeArrowheads="1"/>
        </xdr:cNvSpPr>
      </xdr:nvSpPr>
      <xdr:spPr bwMode="auto">
        <a:xfrm>
          <a:off x="1068161" y="346512"/>
          <a:ext cx="1692728" cy="216000"/>
        </a:xfrm>
        <a:prstGeom prst="rect">
          <a:avLst/>
        </a:prstGeom>
        <a:solidFill>
          <a:srgbClr val="FFCC66"/>
        </a:solidFill>
        <a:ln w="9525">
          <a:noFill/>
          <a:miter lim="800000"/>
          <a:headEnd/>
          <a:tailEnd/>
        </a:ln>
      </xdr:spPr>
      <xdr:txBody>
        <a:bodyPr vertOverflow="clip" wrap="square" lIns="288000" tIns="36000" rIns="0" bIns="36000" anchor="ctr" upright="1"/>
        <a:lstStyle/>
        <a:p>
          <a:pPr algn="l" rtl="0">
            <a:defRPr sz="1000"/>
          </a:pPr>
          <a:r>
            <a:rPr lang="ru-RU" sz="1000" b="0" i="0" u="none" strike="noStrike" baseline="0">
              <a:solidFill>
                <a:sysClr val="windowText" lastClr="000000"/>
              </a:solidFill>
              <a:latin typeface="Tahoma"/>
              <a:ea typeface="Tahoma"/>
              <a:cs typeface="Tahoma"/>
            </a:rPr>
            <a:t>Ошибка подключения</a:t>
          </a:r>
        </a:p>
      </xdr:txBody>
    </xdr:sp>
    <xdr:clientData/>
  </xdr:twoCellAnchor>
  <xdr:oneCellAnchor>
    <xdr:from>
      <xdr:col>2</xdr:col>
      <xdr:colOff>247650</xdr:colOff>
      <xdr:row>2</xdr:row>
      <xdr:rowOff>136963</xdr:rowOff>
    </xdr:from>
    <xdr:ext cx="250371" cy="374141"/>
    <xdr:sp macro="" textlink="">
      <xdr:nvSpPr>
        <xdr:cNvPr id="36" name="cmdNoInet_2" hidden="1"/>
        <xdr:cNvSpPr txBox="1"/>
      </xdr:nvSpPr>
      <xdr:spPr>
        <a:xfrm>
          <a:off x="1047750" y="270313"/>
          <a:ext cx="250371" cy="3741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ru-RU" sz="1800" b="1">
              <a:solidFill>
                <a:schemeClr val="bg1"/>
              </a:solidFill>
            </a:rPr>
            <a:t>!</a:t>
          </a:r>
        </a:p>
      </xdr:txBody>
    </xdr:sp>
    <xdr:clientData/>
  </xdr:oneCellAnchor>
  <xdr:twoCellAnchor>
    <xdr:from>
      <xdr:col>23</xdr:col>
      <xdr:colOff>257175</xdr:colOff>
      <xdr:row>66</xdr:row>
      <xdr:rowOff>57150</xdr:rowOff>
    </xdr:from>
    <xdr:to>
      <xdr:col>24</xdr:col>
      <xdr:colOff>142875</xdr:colOff>
      <xdr:row>66</xdr:row>
      <xdr:rowOff>238125</xdr:rowOff>
    </xdr:to>
    <xdr:pic macro="[0]!modInstruction.Process_Page_Last">
      <xdr:nvPicPr>
        <xdr:cNvPr id="143701" name="PAGE_LAST" descr="tick_circle_3887.png" hidden="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8448675" y="4572000"/>
          <a:ext cx="1809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19</xdr:col>
      <xdr:colOff>95250</xdr:colOff>
      <xdr:row>66</xdr:row>
      <xdr:rowOff>57150</xdr:rowOff>
    </xdr:from>
    <xdr:to>
      <xdr:col>19</xdr:col>
      <xdr:colOff>276225</xdr:colOff>
      <xdr:row>66</xdr:row>
      <xdr:rowOff>238125</xdr:rowOff>
    </xdr:to>
    <xdr:pic macro="[0]!modInstruction.Process_Page_First">
      <xdr:nvPicPr>
        <xdr:cNvPr id="143702" name="PAGE_FIRST" descr="tick_circle_3887.png" hidden="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105650" y="4572000"/>
          <a:ext cx="1809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20</xdr:col>
      <xdr:colOff>9525</xdr:colOff>
      <xdr:row>66</xdr:row>
      <xdr:rowOff>28575</xdr:rowOff>
    </xdr:from>
    <xdr:to>
      <xdr:col>20</xdr:col>
      <xdr:colOff>257175</xdr:colOff>
      <xdr:row>66</xdr:row>
      <xdr:rowOff>276225</xdr:rowOff>
    </xdr:to>
    <xdr:pic macro="[0]!modInstruction.Process_Page_Back">
      <xdr:nvPicPr>
        <xdr:cNvPr id="143703" name="PAGE_BACK" descr="tick_circle_3887.png" hidden="1"/>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7315200" y="4572000"/>
          <a:ext cx="2476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276225</xdr:colOff>
      <xdr:row>66</xdr:row>
      <xdr:rowOff>28575</xdr:rowOff>
    </xdr:from>
    <xdr:to>
      <xdr:col>23</xdr:col>
      <xdr:colOff>228600</xdr:colOff>
      <xdr:row>66</xdr:row>
      <xdr:rowOff>276225</xdr:rowOff>
    </xdr:to>
    <xdr:pic macro="[0]!modInstruction.Process_Page_Next">
      <xdr:nvPicPr>
        <xdr:cNvPr id="143704" name="PAGE_NEXT" descr="tick_circle_3887.png" hidden="1"/>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8172450" y="4572000"/>
          <a:ext cx="2476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104775</xdr:colOff>
      <xdr:row>0</xdr:row>
      <xdr:rowOff>66675</xdr:rowOff>
    </xdr:from>
    <xdr:to>
      <xdr:col>24</xdr:col>
      <xdr:colOff>279013</xdr:colOff>
      <xdr:row>3</xdr:row>
      <xdr:rowOff>16065</xdr:rowOff>
    </xdr:to>
    <xdr:pic>
      <xdr:nvPicPr>
        <xdr:cNvPr id="4" name="Рисунок 3">
          <a:hlinkClick xmlns:r="http://schemas.openxmlformats.org/officeDocument/2006/relationships" r:id="rId11"/>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7115175" y="66675"/>
          <a:ext cx="1650613" cy="520890"/>
        </a:xfrm>
        <a:prstGeom prst="rect">
          <a:avLst/>
        </a:prstGeom>
      </xdr:spPr>
    </xdr:pic>
    <xdr:clientData/>
  </xdr:twoCellAnchor>
  <xdr:twoCellAnchor editAs="absolute">
    <xdr:from>
      <xdr:col>1</xdr:col>
      <xdr:colOff>57150</xdr:colOff>
      <xdr:row>31</xdr:row>
      <xdr:rowOff>73655</xdr:rowOff>
    </xdr:from>
    <xdr:to>
      <xdr:col>1</xdr:col>
      <xdr:colOff>418385</xdr:colOff>
      <xdr:row>33</xdr:row>
      <xdr:rowOff>83180</xdr:rowOff>
    </xdr:to>
    <xdr:pic macro="[0]!List00.BlockClick">
      <xdr:nvPicPr>
        <xdr:cNvPr id="28" name="InstrImg_5"/>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bwMode="auto">
        <a:xfrm>
          <a:off x="276225" y="3016880"/>
          <a:ext cx="36123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xdr:col>
      <xdr:colOff>57651</xdr:colOff>
      <xdr:row>34</xdr:row>
      <xdr:rowOff>17457</xdr:rowOff>
    </xdr:from>
    <xdr:to>
      <xdr:col>1</xdr:col>
      <xdr:colOff>429126</xdr:colOff>
      <xdr:row>224</xdr:row>
      <xdr:rowOff>54430</xdr:rowOff>
    </xdr:to>
    <xdr:pic macro="[0]!List00.BlockClick">
      <xdr:nvPicPr>
        <xdr:cNvPr id="143685" name="InstrImg_6"/>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bwMode="auto">
        <a:xfrm>
          <a:off x="276726" y="3475032"/>
          <a:ext cx="371475" cy="3798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238125</xdr:colOff>
      <xdr:row>18</xdr:row>
      <xdr:rowOff>9525</xdr:rowOff>
    </xdr:from>
    <xdr:to>
      <xdr:col>5</xdr:col>
      <xdr:colOff>10628</xdr:colOff>
      <xdr:row>18</xdr:row>
      <xdr:rowOff>285750</xdr:rowOff>
    </xdr:to>
    <xdr:sp macro="[0]!List02.StartButtonClick" textlink="">
      <xdr:nvSpPr>
        <xdr:cNvPr id="2" name="cmdStart" hidden="1"/>
        <xdr:cNvSpPr>
          <a:spLocks noChangeArrowheads="1"/>
        </xdr:cNvSpPr>
      </xdr:nvSpPr>
      <xdr:spPr bwMode="auto">
        <a:xfrm>
          <a:off x="238125" y="5219700"/>
          <a:ext cx="6173303" cy="276225"/>
        </a:xfrm>
        <a:prstGeom prst="roundRect">
          <a:avLst>
            <a:gd name="adj" fmla="val 0"/>
          </a:avLst>
        </a:prstGeom>
        <a:solidFill>
          <a:srgbClr val="DDDDDD"/>
        </a:solidFill>
        <a:ln w="3175" algn="ctr">
          <a:solidFill>
            <a:srgbClr val="C0C0C0"/>
          </a:solidFill>
          <a:round/>
          <a:headEnd/>
          <a:tailEnd/>
        </a:ln>
        <a:effectLst/>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Начать заполнение отчета</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2</xdr:row>
          <xdr:rowOff>0</xdr:rowOff>
        </xdr:from>
        <xdr:to>
          <xdr:col>5</xdr:col>
          <xdr:colOff>600075</xdr:colOff>
          <xdr:row>4</xdr:row>
          <xdr:rowOff>19050</xdr:rowOff>
        </xdr:to>
        <xdr:sp macro="" textlink="">
          <xdr:nvSpPr>
            <xdr:cNvPr id="104449" name="cmdGetListAllSheets" hidden="1">
              <a:extLst>
                <a:ext uri="{63B3BB69-23CF-44E3-9099-C40C66FF867C}">
                  <a14:compatExt spid="_x0000_s1044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28575</xdr:colOff>
          <xdr:row>6</xdr:row>
          <xdr:rowOff>95250</xdr:rowOff>
        </xdr:from>
        <xdr:to>
          <xdr:col>6</xdr:col>
          <xdr:colOff>314325</xdr:colOff>
          <xdr:row>8</xdr:row>
          <xdr:rowOff>114300</xdr:rowOff>
        </xdr:to>
        <xdr:sp macro="" textlink="">
          <xdr:nvSpPr>
            <xdr:cNvPr id="104450" name="Защитить все листы" hidden="1">
              <a:extLst>
                <a:ext uri="{63B3BB69-23CF-44E3-9099-C40C66FF867C}">
                  <a14:compatExt spid="_x0000_s10445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Защитить все листы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xdr:row>
          <xdr:rowOff>28575</xdr:rowOff>
        </xdr:from>
        <xdr:to>
          <xdr:col>6</xdr:col>
          <xdr:colOff>342900</xdr:colOff>
          <xdr:row>13</xdr:row>
          <xdr:rowOff>47625</xdr:rowOff>
        </xdr:to>
        <xdr:sp macro="" textlink="">
          <xdr:nvSpPr>
            <xdr:cNvPr id="104451" name="Button 3" hidden="1">
              <a:extLst>
                <a:ext uri="{63B3BB69-23CF-44E3-9099-C40C66FF867C}">
                  <a14:compatExt spid="_x0000_s10445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Снять защиту со всех листов</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14</xdr:row>
          <xdr:rowOff>123825</xdr:rowOff>
        </xdr:from>
        <xdr:to>
          <xdr:col>6</xdr:col>
          <xdr:colOff>342900</xdr:colOff>
          <xdr:row>17</xdr:row>
          <xdr:rowOff>9525</xdr:rowOff>
        </xdr:to>
        <xdr:sp macro="" textlink="">
          <xdr:nvSpPr>
            <xdr:cNvPr id="104452" name="Button 4" hidden="1">
              <a:extLst>
                <a:ext uri="{63B3BB69-23CF-44E3-9099-C40C66FF867C}">
                  <a14:compatExt spid="_x0000_s10445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Скрыть технические листы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38100</xdr:colOff>
          <xdr:row>18</xdr:row>
          <xdr:rowOff>76200</xdr:rowOff>
        </xdr:from>
        <xdr:to>
          <xdr:col>6</xdr:col>
          <xdr:colOff>352425</xdr:colOff>
          <xdr:row>20</xdr:row>
          <xdr:rowOff>104775</xdr:rowOff>
        </xdr:to>
        <xdr:sp macro="" textlink="">
          <xdr:nvSpPr>
            <xdr:cNvPr id="104453" name="Button 5" hidden="1">
              <a:extLst>
                <a:ext uri="{63B3BB69-23CF-44E3-9099-C40C66FF867C}">
                  <a14:compatExt spid="_x0000_s10445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Показать технические листы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38100</xdr:colOff>
          <xdr:row>21</xdr:row>
          <xdr:rowOff>123825</xdr:rowOff>
        </xdr:from>
        <xdr:to>
          <xdr:col>6</xdr:col>
          <xdr:colOff>352425</xdr:colOff>
          <xdr:row>24</xdr:row>
          <xdr:rowOff>9525</xdr:rowOff>
        </xdr:to>
        <xdr:sp macro="" textlink="">
          <xdr:nvSpPr>
            <xdr:cNvPr id="104454" name="Button 6" hidden="1">
              <a:extLst>
                <a:ext uri="{63B3BB69-23CF-44E3-9099-C40C66FF867C}">
                  <a14:compatExt spid="_x0000_s10445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Открыть НЕ технические листы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25</xdr:row>
          <xdr:rowOff>38100</xdr:rowOff>
        </xdr:from>
        <xdr:to>
          <xdr:col>6</xdr:col>
          <xdr:colOff>361950</xdr:colOff>
          <xdr:row>27</xdr:row>
          <xdr:rowOff>66675</xdr:rowOff>
        </xdr:to>
        <xdr:sp macro="" textlink="">
          <xdr:nvSpPr>
            <xdr:cNvPr id="104455" name="Button 7" hidden="1">
              <a:extLst>
                <a:ext uri="{63B3BB69-23CF-44E3-9099-C40C66FF867C}">
                  <a14:compatExt spid="_x0000_s10445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Сделать образец</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38100</xdr:colOff>
          <xdr:row>28</xdr:row>
          <xdr:rowOff>104775</xdr:rowOff>
        </xdr:from>
        <xdr:to>
          <xdr:col>6</xdr:col>
          <xdr:colOff>352425</xdr:colOff>
          <xdr:row>30</xdr:row>
          <xdr:rowOff>133350</xdr:rowOff>
        </xdr:to>
        <xdr:sp macro="" textlink="">
          <xdr:nvSpPr>
            <xdr:cNvPr id="104456" name="Button 8" hidden="1">
              <a:extLst>
                <a:ext uri="{63B3BB69-23CF-44E3-9099-C40C66FF867C}">
                  <a14:compatExt spid="_x0000_s10445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Сделать шаблон</a:t>
              </a:r>
            </a:p>
          </xdr:txBody>
        </xdr:sp>
        <xdr:clientData fPrintsWithSheet="0"/>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elpass.ru/" TargetMode="External"/><Relationship Id="rId1" Type="http://schemas.openxmlformats.org/officeDocument/2006/relationships/hyperlink" Target="mailto:rek@xrm.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7.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12" Type="http://schemas.openxmlformats.org/officeDocument/2006/relationships/ctrlProp" Target="../ctrlProps/ctrlProp7.xml"/><Relationship Id="rId2" Type="http://schemas.openxmlformats.org/officeDocument/2006/relationships/drawing" Target="../drawings/drawing3.xml"/><Relationship Id="rId1" Type="http://schemas.openxmlformats.org/officeDocument/2006/relationships/printerSettings" Target="../printerSettings/printerSettings1.bin"/><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image" Target="../media/image14.emf"/><Relationship Id="rId10" Type="http://schemas.openxmlformats.org/officeDocument/2006/relationships/ctrlProp" Target="../ctrlProps/ctrlProp5.xml"/><Relationship Id="rId4" Type="http://schemas.openxmlformats.org/officeDocument/2006/relationships/control" Target="../activeX/activeX1.xml"/><Relationship Id="rId9"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00"/>
  <dimension ref="A1:Z228"/>
  <sheetViews>
    <sheetView showGridLines="0" zoomScaleNormal="100" workbookViewId="0"/>
  </sheetViews>
  <sheetFormatPr defaultColWidth="9.109375" defaultRowHeight="12.75"/>
  <cols>
    <col min="1" max="1" width="3.33203125" style="81" customWidth="1"/>
    <col min="2" max="2" width="8.6640625" style="81" customWidth="1"/>
    <col min="3" max="3" width="22.33203125" style="81" customWidth="1"/>
    <col min="4" max="4" width="4.33203125" style="81" customWidth="1"/>
    <col min="5" max="5" width="4.44140625" style="81" customWidth="1"/>
    <col min="6" max="6" width="5.44140625" style="81" customWidth="1"/>
    <col min="7" max="7" width="4.5546875" style="81" customWidth="1"/>
    <col min="8" max="14" width="4.44140625" style="81" customWidth="1"/>
    <col min="15" max="15" width="2.109375" style="81" bestFit="1" customWidth="1"/>
    <col min="16" max="24" width="4.44140625" style="81" customWidth="1"/>
    <col min="25" max="25" width="4.44140625" style="82" customWidth="1"/>
    <col min="26" max="26" width="9.109375" style="81" customWidth="1"/>
    <col min="27" max="16384" width="9.109375" style="81"/>
  </cols>
  <sheetData>
    <row r="1" spans="1:26" ht="10.5" customHeight="1">
      <c r="A1" s="80"/>
    </row>
    <row r="2" spans="1:26" ht="16.5" customHeight="1">
      <c r="B2" s="466" t="str">
        <f ca="1">"Код шаблона: " &amp; Getcode()</f>
        <v>Код шаблона: ELPASS.FORMS.BH</v>
      </c>
      <c r="C2" s="466"/>
      <c r="D2" s="466"/>
      <c r="E2" s="466"/>
      <c r="F2" s="466"/>
      <c r="G2" s="466"/>
      <c r="H2" s="77"/>
      <c r="I2" s="77"/>
      <c r="J2" s="77"/>
      <c r="K2" s="77"/>
      <c r="L2" s="77"/>
      <c r="M2" s="77"/>
      <c r="N2" s="77"/>
      <c r="O2" s="77"/>
      <c r="P2" s="77"/>
      <c r="Q2" s="77"/>
      <c r="R2" s="77"/>
      <c r="S2" s="77"/>
      <c r="T2" s="77"/>
      <c r="U2" s="77"/>
      <c r="V2" s="77"/>
      <c r="W2" s="82"/>
      <c r="Y2" s="83"/>
    </row>
    <row r="3" spans="1:26" ht="18" customHeight="1">
      <c r="B3" s="467" t="str">
        <f ca="1">"Версия " &amp; Getversion() &amp; " от " &amp; GetTemplateDate()</f>
        <v>Версия 1.0 от 01.10.2017</v>
      </c>
      <c r="C3" s="467"/>
      <c r="D3" s="34"/>
      <c r="E3" s="34"/>
      <c r="F3" s="34"/>
      <c r="G3" s="34"/>
      <c r="H3" s="84"/>
      <c r="I3" s="84"/>
      <c r="J3" s="84"/>
      <c r="K3" s="84"/>
      <c r="L3" s="84"/>
      <c r="M3" s="84"/>
      <c r="N3" s="84"/>
      <c r="O3" s="84"/>
      <c r="P3" s="84"/>
      <c r="Q3" s="84"/>
      <c r="R3" s="84"/>
      <c r="S3" s="77"/>
      <c r="T3" s="77"/>
      <c r="U3" s="77"/>
      <c r="V3" s="84"/>
      <c r="W3" s="84"/>
      <c r="X3" s="84"/>
      <c r="Y3" s="84"/>
    </row>
    <row r="4" spans="1:26" ht="6" customHeight="1">
      <c r="B4" s="35"/>
      <c r="D4" s="84"/>
      <c r="E4" s="84"/>
      <c r="F4" s="84"/>
      <c r="G4" s="84"/>
      <c r="H4" s="84"/>
      <c r="I4" s="84"/>
      <c r="J4" s="84"/>
      <c r="K4" s="84"/>
      <c r="L4" s="84"/>
      <c r="M4" s="84"/>
      <c r="N4" s="84"/>
      <c r="O4" s="84"/>
      <c r="P4" s="84"/>
      <c r="Q4" s="84"/>
      <c r="R4" s="84"/>
      <c r="S4" s="84"/>
      <c r="T4" s="84"/>
      <c r="U4" s="84"/>
      <c r="V4" s="84"/>
      <c r="W4" s="84"/>
      <c r="X4" s="84"/>
      <c r="Y4" s="84"/>
    </row>
    <row r="5" spans="1:26" ht="32.25" customHeight="1">
      <c r="A5" s="85"/>
      <c r="B5" s="468" t="str">
        <f ca="1">GetTemplateName()</f>
        <v>Формы бухгалтерского баланса, отчета о финансовых результатах и отчета о целевом использовании средств</v>
      </c>
      <c r="C5" s="469"/>
      <c r="D5" s="469"/>
      <c r="E5" s="469"/>
      <c r="F5" s="469"/>
      <c r="G5" s="469"/>
      <c r="H5" s="469"/>
      <c r="I5" s="469"/>
      <c r="J5" s="469"/>
      <c r="K5" s="469"/>
      <c r="L5" s="469"/>
      <c r="M5" s="469"/>
      <c r="N5" s="469"/>
      <c r="O5" s="469"/>
      <c r="P5" s="469"/>
      <c r="Q5" s="469"/>
      <c r="R5" s="469"/>
      <c r="S5" s="469"/>
      <c r="T5" s="469"/>
      <c r="U5" s="469"/>
      <c r="V5" s="469"/>
      <c r="W5" s="469"/>
      <c r="X5" s="469"/>
      <c r="Y5" s="470"/>
      <c r="Z5" s="85"/>
    </row>
    <row r="6" spans="1:26" ht="13.5">
      <c r="A6" s="38"/>
      <c r="B6" s="36"/>
      <c r="C6" s="37"/>
      <c r="D6" s="38"/>
      <c r="E6" s="38"/>
      <c r="F6" s="38"/>
      <c r="G6" s="38"/>
      <c r="H6" s="38"/>
      <c r="I6" s="38"/>
      <c r="J6" s="38"/>
      <c r="K6" s="38"/>
      <c r="L6" s="38"/>
      <c r="M6" s="38"/>
      <c r="N6" s="38"/>
      <c r="O6" s="38"/>
      <c r="P6" s="38"/>
      <c r="Q6" s="38"/>
      <c r="R6" s="38"/>
      <c r="S6" s="38"/>
      <c r="T6" s="38"/>
      <c r="U6" s="38"/>
      <c r="V6" s="38"/>
      <c r="W6" s="38"/>
      <c r="X6" s="38"/>
      <c r="Y6" s="86"/>
    </row>
    <row r="7" spans="1:26" ht="13.5" hidden="1">
      <c r="A7" s="38"/>
      <c r="B7" s="36"/>
      <c r="C7" s="39"/>
      <c r="D7" s="38"/>
      <c r="E7" s="456" t="s">
        <v>108</v>
      </c>
      <c r="F7" s="456"/>
      <c r="G7" s="456"/>
      <c r="H7" s="456"/>
      <c r="I7" s="456"/>
      <c r="J7" s="456"/>
      <c r="K7" s="456"/>
      <c r="L7" s="456"/>
      <c r="M7" s="456"/>
      <c r="N7" s="456"/>
      <c r="O7" s="456"/>
      <c r="P7" s="456"/>
      <c r="Q7" s="456"/>
      <c r="R7" s="456"/>
      <c r="S7" s="456"/>
      <c r="T7" s="456"/>
      <c r="U7" s="456"/>
      <c r="V7" s="456"/>
      <c r="W7" s="456"/>
      <c r="X7" s="456"/>
      <c r="Y7" s="86"/>
    </row>
    <row r="8" spans="1:26" ht="13.5" hidden="1">
      <c r="A8" s="38"/>
      <c r="B8" s="36"/>
      <c r="C8" s="39"/>
      <c r="D8" s="38"/>
      <c r="E8" s="456"/>
      <c r="F8" s="456"/>
      <c r="G8" s="456"/>
      <c r="H8" s="456"/>
      <c r="I8" s="456"/>
      <c r="J8" s="456"/>
      <c r="K8" s="456"/>
      <c r="L8" s="456"/>
      <c r="M8" s="456"/>
      <c r="N8" s="456"/>
      <c r="O8" s="456"/>
      <c r="P8" s="456"/>
      <c r="Q8" s="456"/>
      <c r="R8" s="456"/>
      <c r="S8" s="456"/>
      <c r="T8" s="456"/>
      <c r="U8" s="456"/>
      <c r="V8" s="456"/>
      <c r="W8" s="456"/>
      <c r="X8" s="456"/>
      <c r="Y8" s="86"/>
    </row>
    <row r="9" spans="1:26" ht="13.5" hidden="1">
      <c r="A9" s="38"/>
      <c r="B9" s="36"/>
      <c r="C9" s="39"/>
      <c r="D9" s="38"/>
      <c r="E9" s="456"/>
      <c r="F9" s="456"/>
      <c r="G9" s="456"/>
      <c r="H9" s="456"/>
      <c r="I9" s="456"/>
      <c r="J9" s="456"/>
      <c r="K9" s="456"/>
      <c r="L9" s="456"/>
      <c r="M9" s="456"/>
      <c r="N9" s="456"/>
      <c r="O9" s="456"/>
      <c r="P9" s="456"/>
      <c r="Q9" s="456"/>
      <c r="R9" s="456"/>
      <c r="S9" s="456"/>
      <c r="T9" s="456"/>
      <c r="U9" s="456"/>
      <c r="V9" s="456"/>
      <c r="W9" s="456"/>
      <c r="X9" s="456"/>
      <c r="Y9" s="86"/>
    </row>
    <row r="10" spans="1:26" ht="13.5" hidden="1">
      <c r="A10" s="38"/>
      <c r="B10" s="36"/>
      <c r="C10" s="39"/>
      <c r="D10" s="38"/>
      <c r="E10" s="456"/>
      <c r="F10" s="456"/>
      <c r="G10" s="456"/>
      <c r="H10" s="456"/>
      <c r="I10" s="456"/>
      <c r="J10" s="456"/>
      <c r="K10" s="456"/>
      <c r="L10" s="456"/>
      <c r="M10" s="456"/>
      <c r="N10" s="456"/>
      <c r="O10" s="456"/>
      <c r="P10" s="456"/>
      <c r="Q10" s="456"/>
      <c r="R10" s="456"/>
      <c r="S10" s="456"/>
      <c r="T10" s="456"/>
      <c r="U10" s="456"/>
      <c r="V10" s="456"/>
      <c r="W10" s="456"/>
      <c r="X10" s="456"/>
      <c r="Y10" s="86"/>
    </row>
    <row r="11" spans="1:26" ht="13.5" hidden="1">
      <c r="A11" s="38"/>
      <c r="B11" s="36"/>
      <c r="C11" s="39"/>
      <c r="D11" s="38"/>
      <c r="E11" s="456"/>
      <c r="F11" s="456"/>
      <c r="G11" s="456"/>
      <c r="H11" s="456"/>
      <c r="I11" s="456"/>
      <c r="J11" s="456"/>
      <c r="K11" s="456"/>
      <c r="L11" s="456"/>
      <c r="M11" s="456"/>
      <c r="N11" s="456"/>
      <c r="O11" s="456"/>
      <c r="P11" s="456"/>
      <c r="Q11" s="456"/>
      <c r="R11" s="456"/>
      <c r="S11" s="456"/>
      <c r="T11" s="456"/>
      <c r="U11" s="456"/>
      <c r="V11" s="456"/>
      <c r="W11" s="456"/>
      <c r="X11" s="456"/>
      <c r="Y11" s="86"/>
    </row>
    <row r="12" spans="1:26" ht="13.5" hidden="1">
      <c r="A12" s="38"/>
      <c r="B12" s="36"/>
      <c r="C12" s="39"/>
      <c r="D12" s="38"/>
      <c r="E12" s="456"/>
      <c r="F12" s="456"/>
      <c r="G12" s="456"/>
      <c r="H12" s="456"/>
      <c r="I12" s="456"/>
      <c r="J12" s="456"/>
      <c r="K12" s="456"/>
      <c r="L12" s="456"/>
      <c r="M12" s="456"/>
      <c r="N12" s="456"/>
      <c r="O12" s="456"/>
      <c r="P12" s="456"/>
      <c r="Q12" s="456"/>
      <c r="R12" s="456"/>
      <c r="S12" s="456"/>
      <c r="T12" s="456"/>
      <c r="U12" s="456"/>
      <c r="V12" s="456"/>
      <c r="W12" s="456"/>
      <c r="X12" s="456"/>
      <c r="Y12" s="86"/>
    </row>
    <row r="13" spans="1:26" ht="13.5" hidden="1">
      <c r="A13" s="38"/>
      <c r="B13" s="36"/>
      <c r="C13" s="39"/>
      <c r="D13" s="38"/>
      <c r="E13" s="456"/>
      <c r="F13" s="456"/>
      <c r="G13" s="456"/>
      <c r="H13" s="456"/>
      <c r="I13" s="456"/>
      <c r="J13" s="456"/>
      <c r="K13" s="456"/>
      <c r="L13" s="456"/>
      <c r="M13" s="456"/>
      <c r="N13" s="456"/>
      <c r="O13" s="456"/>
      <c r="P13" s="456"/>
      <c r="Q13" s="456"/>
      <c r="R13" s="456"/>
      <c r="S13" s="456"/>
      <c r="T13" s="456"/>
      <c r="U13" s="456"/>
      <c r="V13" s="456"/>
      <c r="W13" s="456"/>
      <c r="X13" s="456"/>
      <c r="Y13" s="87"/>
    </row>
    <row r="14" spans="1:26" ht="13.5" hidden="1">
      <c r="A14" s="38"/>
      <c r="B14" s="36"/>
      <c r="C14" s="39"/>
      <c r="D14" s="38"/>
      <c r="E14" s="456"/>
      <c r="F14" s="456"/>
      <c r="G14" s="456"/>
      <c r="H14" s="456"/>
      <c r="I14" s="456"/>
      <c r="J14" s="456"/>
      <c r="K14" s="456"/>
      <c r="L14" s="456"/>
      <c r="M14" s="456"/>
      <c r="N14" s="456"/>
      <c r="O14" s="456"/>
      <c r="P14" s="456"/>
      <c r="Q14" s="456"/>
      <c r="R14" s="456"/>
      <c r="S14" s="456"/>
      <c r="T14" s="456"/>
      <c r="U14" s="456"/>
      <c r="V14" s="456"/>
      <c r="W14" s="456"/>
      <c r="X14" s="456"/>
      <c r="Y14" s="86"/>
    </row>
    <row r="15" spans="1:26" ht="13.5" hidden="1">
      <c r="A15" s="38"/>
      <c r="B15" s="36"/>
      <c r="C15" s="39"/>
      <c r="D15" s="38"/>
      <c r="E15" s="456"/>
      <c r="F15" s="456"/>
      <c r="G15" s="456"/>
      <c r="H15" s="456"/>
      <c r="I15" s="456"/>
      <c r="J15" s="456"/>
      <c r="K15" s="456"/>
      <c r="L15" s="456"/>
      <c r="M15" s="456"/>
      <c r="N15" s="456"/>
      <c r="O15" s="456"/>
      <c r="P15" s="456"/>
      <c r="Q15" s="456"/>
      <c r="R15" s="456"/>
      <c r="S15" s="456"/>
      <c r="T15" s="456"/>
      <c r="U15" s="456"/>
      <c r="V15" s="456"/>
      <c r="W15" s="456"/>
      <c r="X15" s="456"/>
      <c r="Y15" s="86"/>
    </row>
    <row r="16" spans="1:26" ht="13.5" hidden="1">
      <c r="A16" s="38"/>
      <c r="B16" s="36"/>
      <c r="C16" s="39"/>
      <c r="D16" s="38"/>
      <c r="E16" s="456"/>
      <c r="F16" s="456"/>
      <c r="G16" s="456"/>
      <c r="H16" s="456"/>
      <c r="I16" s="456"/>
      <c r="J16" s="456"/>
      <c r="K16" s="456"/>
      <c r="L16" s="456"/>
      <c r="M16" s="456"/>
      <c r="N16" s="456"/>
      <c r="O16" s="456"/>
      <c r="P16" s="456"/>
      <c r="Q16" s="456"/>
      <c r="R16" s="456"/>
      <c r="S16" s="456"/>
      <c r="T16" s="456"/>
      <c r="U16" s="456"/>
      <c r="V16" s="456"/>
      <c r="W16" s="456"/>
      <c r="X16" s="456"/>
      <c r="Y16" s="86"/>
    </row>
    <row r="17" spans="1:25" ht="13.5" hidden="1">
      <c r="A17" s="38"/>
      <c r="B17" s="36"/>
      <c r="C17" s="39"/>
      <c r="D17" s="38"/>
      <c r="E17" s="456"/>
      <c r="F17" s="456"/>
      <c r="G17" s="456"/>
      <c r="H17" s="456"/>
      <c r="I17" s="456"/>
      <c r="J17" s="456"/>
      <c r="K17" s="456"/>
      <c r="L17" s="456"/>
      <c r="M17" s="456"/>
      <c r="N17" s="456"/>
      <c r="O17" s="456"/>
      <c r="P17" s="456"/>
      <c r="Q17" s="456"/>
      <c r="R17" s="456"/>
      <c r="S17" s="456"/>
      <c r="T17" s="456"/>
      <c r="U17" s="456"/>
      <c r="V17" s="456"/>
      <c r="W17" s="456"/>
      <c r="X17" s="456"/>
      <c r="Y17" s="86"/>
    </row>
    <row r="18" spans="1:25" ht="13.5" hidden="1">
      <c r="A18" s="38"/>
      <c r="B18" s="36"/>
      <c r="C18" s="39"/>
      <c r="D18" s="38"/>
      <c r="E18" s="456"/>
      <c r="F18" s="456"/>
      <c r="G18" s="456"/>
      <c r="H18" s="456"/>
      <c r="I18" s="456"/>
      <c r="J18" s="456"/>
      <c r="K18" s="456"/>
      <c r="L18" s="456"/>
      <c r="M18" s="456"/>
      <c r="N18" s="456"/>
      <c r="O18" s="456"/>
      <c r="P18" s="456"/>
      <c r="Q18" s="456"/>
      <c r="R18" s="456"/>
      <c r="S18" s="456"/>
      <c r="T18" s="456"/>
      <c r="U18" s="456"/>
      <c r="V18" s="456"/>
      <c r="W18" s="456"/>
      <c r="X18" s="456"/>
      <c r="Y18" s="86"/>
    </row>
    <row r="19" spans="1:25" ht="13.5" hidden="1">
      <c r="A19" s="38"/>
      <c r="B19" s="36"/>
      <c r="C19" s="39"/>
      <c r="D19" s="38"/>
      <c r="E19" s="456"/>
      <c r="F19" s="456"/>
      <c r="G19" s="456"/>
      <c r="H19" s="456"/>
      <c r="I19" s="456"/>
      <c r="J19" s="456"/>
      <c r="K19" s="456"/>
      <c r="L19" s="456"/>
      <c r="M19" s="456"/>
      <c r="N19" s="456"/>
      <c r="O19" s="456"/>
      <c r="P19" s="456"/>
      <c r="Q19" s="456"/>
      <c r="R19" s="456"/>
      <c r="S19" s="456"/>
      <c r="T19" s="456"/>
      <c r="U19" s="456"/>
      <c r="V19" s="456"/>
      <c r="W19" s="456"/>
      <c r="X19" s="456"/>
      <c r="Y19" s="86"/>
    </row>
    <row r="20" spans="1:25" ht="13.5" hidden="1">
      <c r="A20" s="38"/>
      <c r="B20" s="36"/>
      <c r="C20" s="39"/>
      <c r="D20" s="38"/>
      <c r="E20" s="456"/>
      <c r="F20" s="456"/>
      <c r="G20" s="456"/>
      <c r="H20" s="456"/>
      <c r="I20" s="456"/>
      <c r="J20" s="456"/>
      <c r="K20" s="456"/>
      <c r="L20" s="456"/>
      <c r="M20" s="456"/>
      <c r="N20" s="456"/>
      <c r="O20" s="456"/>
      <c r="P20" s="456"/>
      <c r="Q20" s="456"/>
      <c r="R20" s="456"/>
      <c r="S20" s="456"/>
      <c r="T20" s="456"/>
      <c r="U20" s="456"/>
      <c r="V20" s="456"/>
      <c r="W20" s="456"/>
      <c r="X20" s="456"/>
      <c r="Y20" s="86"/>
    </row>
    <row r="21" spans="1:25" ht="13.5" hidden="1">
      <c r="A21" s="38"/>
      <c r="B21" s="36"/>
      <c r="C21" s="39"/>
      <c r="D21" s="40"/>
      <c r="E21" s="456"/>
      <c r="F21" s="456"/>
      <c r="G21" s="456"/>
      <c r="H21" s="456"/>
      <c r="I21" s="456"/>
      <c r="J21" s="456"/>
      <c r="K21" s="456"/>
      <c r="L21" s="456"/>
      <c r="M21" s="456"/>
      <c r="N21" s="456"/>
      <c r="O21" s="456"/>
      <c r="P21" s="456"/>
      <c r="Q21" s="456"/>
      <c r="R21" s="456"/>
      <c r="S21" s="456"/>
      <c r="T21" s="456"/>
      <c r="U21" s="456"/>
      <c r="V21" s="456"/>
      <c r="W21" s="456"/>
      <c r="X21" s="456"/>
      <c r="Y21" s="86"/>
    </row>
    <row r="22" spans="1:25" ht="13.5">
      <c r="A22" s="38"/>
      <c r="B22" s="36"/>
      <c r="C22" s="39"/>
      <c r="D22" s="40"/>
      <c r="E22" s="41"/>
      <c r="F22" s="41"/>
      <c r="G22" s="41"/>
      <c r="H22" s="41"/>
      <c r="I22" s="41"/>
      <c r="J22" s="41"/>
      <c r="K22" s="41"/>
      <c r="L22" s="41"/>
      <c r="M22" s="41"/>
      <c r="N22" s="41"/>
      <c r="O22" s="41"/>
      <c r="P22" s="41"/>
      <c r="Q22" s="41"/>
      <c r="R22" s="41"/>
      <c r="S22" s="41"/>
      <c r="T22" s="41"/>
      <c r="U22" s="41"/>
      <c r="V22" s="41"/>
      <c r="W22" s="41"/>
      <c r="X22" s="41"/>
      <c r="Y22" s="86"/>
    </row>
    <row r="23" spans="1:25" ht="13.5">
      <c r="A23" s="38"/>
      <c r="B23" s="36"/>
      <c r="C23" s="39"/>
      <c r="D23" s="36"/>
      <c r="E23" s="88" t="s">
        <v>109</v>
      </c>
      <c r="F23" s="461" t="s">
        <v>110</v>
      </c>
      <c r="G23" s="462"/>
      <c r="H23" s="462"/>
      <c r="I23" s="462"/>
      <c r="J23" s="462"/>
      <c r="K23" s="462"/>
      <c r="L23" s="462"/>
      <c r="M23" s="462"/>
      <c r="N23" s="42"/>
      <c r="O23" s="89" t="s">
        <v>109</v>
      </c>
      <c r="P23" s="463" t="s">
        <v>111</v>
      </c>
      <c r="Q23" s="464"/>
      <c r="R23" s="464"/>
      <c r="S23" s="464"/>
      <c r="T23" s="464"/>
      <c r="U23" s="464"/>
      <c r="V23" s="464"/>
      <c r="W23" s="464"/>
      <c r="X23" s="464"/>
      <c r="Y23" s="86"/>
    </row>
    <row r="24" spans="1:25" ht="13.5">
      <c r="A24" s="38"/>
      <c r="B24" s="36"/>
      <c r="C24" s="39"/>
      <c r="D24" s="36"/>
      <c r="E24" s="90" t="s">
        <v>109</v>
      </c>
      <c r="F24" s="461" t="s">
        <v>112</v>
      </c>
      <c r="G24" s="462"/>
      <c r="H24" s="462"/>
      <c r="I24" s="462"/>
      <c r="J24" s="462"/>
      <c r="K24" s="462"/>
      <c r="L24" s="462"/>
      <c r="M24" s="462"/>
      <c r="N24" s="42"/>
      <c r="O24" s="91" t="s">
        <v>109</v>
      </c>
      <c r="P24" s="463" t="s">
        <v>113</v>
      </c>
      <c r="Q24" s="464"/>
      <c r="R24" s="464"/>
      <c r="S24" s="464"/>
      <c r="T24" s="464"/>
      <c r="U24" s="464"/>
      <c r="V24" s="464"/>
      <c r="W24" s="464"/>
      <c r="X24" s="464"/>
      <c r="Y24" s="86"/>
    </row>
    <row r="25" spans="1:25" ht="13.5">
      <c r="A25" s="38"/>
      <c r="B25" s="36"/>
      <c r="C25" s="39"/>
      <c r="D25" s="36"/>
      <c r="E25" s="38"/>
      <c r="F25" s="38"/>
      <c r="G25" s="38"/>
      <c r="H25" s="38"/>
      <c r="I25" s="38"/>
      <c r="J25" s="38"/>
      <c r="K25" s="38"/>
      <c r="L25" s="38"/>
      <c r="M25" s="38"/>
      <c r="N25" s="38"/>
      <c r="O25" s="38"/>
      <c r="P25" s="465"/>
      <c r="Q25" s="465"/>
      <c r="R25" s="465"/>
      <c r="S25" s="465"/>
      <c r="T25" s="465"/>
      <c r="U25" s="465"/>
      <c r="V25" s="465"/>
      <c r="W25" s="465"/>
      <c r="X25" s="465"/>
      <c r="Y25" s="86"/>
    </row>
    <row r="26" spans="1:25" ht="13.5">
      <c r="A26" s="38"/>
      <c r="B26" s="36"/>
      <c r="C26" s="39"/>
      <c r="D26" s="36"/>
      <c r="E26" s="38"/>
      <c r="F26" s="38"/>
      <c r="G26" s="38"/>
      <c r="H26" s="38"/>
      <c r="I26" s="38"/>
      <c r="J26" s="38"/>
      <c r="K26" s="38"/>
      <c r="L26" s="38"/>
      <c r="M26" s="38"/>
      <c r="N26" s="38"/>
      <c r="O26" s="38"/>
      <c r="P26" s="76"/>
      <c r="Q26" s="76"/>
      <c r="R26" s="76"/>
      <c r="S26" s="76"/>
      <c r="T26" s="76"/>
      <c r="U26" s="76"/>
      <c r="V26" s="76"/>
      <c r="W26" s="76"/>
      <c r="X26" s="76"/>
      <c r="Y26" s="86"/>
    </row>
    <row r="27" spans="1:25" ht="13.5">
      <c r="A27" s="38"/>
      <c r="B27" s="36"/>
      <c r="C27" s="39"/>
      <c r="D27" s="36"/>
      <c r="E27" s="38"/>
      <c r="F27" s="38"/>
      <c r="G27" s="38"/>
      <c r="H27" s="38"/>
      <c r="I27" s="38"/>
      <c r="J27" s="38"/>
      <c r="K27" s="38"/>
      <c r="L27" s="38"/>
      <c r="M27" s="38"/>
      <c r="N27" s="38"/>
      <c r="O27" s="38"/>
      <c r="P27" s="76"/>
      <c r="Q27" s="76"/>
      <c r="R27" s="76"/>
      <c r="S27" s="76"/>
      <c r="T27" s="76"/>
      <c r="U27" s="76"/>
      <c r="V27" s="76"/>
      <c r="W27" s="76"/>
      <c r="X27" s="76"/>
      <c r="Y27" s="86"/>
    </row>
    <row r="28" spans="1:25" ht="13.5">
      <c r="A28" s="38"/>
      <c r="B28" s="36"/>
      <c r="C28" s="39"/>
      <c r="D28" s="36"/>
      <c r="E28" s="38"/>
      <c r="F28" s="38"/>
      <c r="G28" s="38"/>
      <c r="H28" s="38"/>
      <c r="I28" s="38"/>
      <c r="J28" s="38"/>
      <c r="K28" s="38"/>
      <c r="L28" s="38"/>
      <c r="M28" s="38"/>
      <c r="N28" s="38"/>
      <c r="O28" s="38"/>
      <c r="P28" s="76"/>
      <c r="Q28" s="76"/>
      <c r="R28" s="76"/>
      <c r="S28" s="76"/>
      <c r="T28" s="76"/>
      <c r="U28" s="76"/>
      <c r="V28" s="76"/>
      <c r="W28" s="76"/>
      <c r="X28" s="76"/>
      <c r="Y28" s="86"/>
    </row>
    <row r="29" spans="1:25" ht="13.5">
      <c r="A29" s="38"/>
      <c r="B29" s="36"/>
      <c r="C29" s="39"/>
      <c r="D29" s="36"/>
      <c r="E29" s="38"/>
      <c r="F29" s="38"/>
      <c r="G29" s="38"/>
      <c r="H29" s="38"/>
      <c r="I29" s="38"/>
      <c r="J29" s="38"/>
      <c r="K29" s="38"/>
      <c r="L29" s="38"/>
      <c r="M29" s="38"/>
      <c r="N29" s="38"/>
      <c r="O29" s="38"/>
      <c r="P29" s="76"/>
      <c r="Q29" s="76"/>
      <c r="R29" s="76"/>
      <c r="S29" s="76"/>
      <c r="T29" s="76"/>
      <c r="U29" s="76"/>
      <c r="V29" s="76"/>
      <c r="W29" s="76"/>
      <c r="X29" s="76"/>
      <c r="Y29" s="86"/>
    </row>
    <row r="30" spans="1:25" ht="13.5">
      <c r="A30" s="38"/>
      <c r="B30" s="36"/>
      <c r="C30" s="39"/>
      <c r="D30" s="36"/>
      <c r="E30" s="38"/>
      <c r="F30" s="38"/>
      <c r="G30" s="38"/>
      <c r="H30" s="38"/>
      <c r="I30" s="38"/>
      <c r="J30" s="38"/>
      <c r="K30" s="38"/>
      <c r="L30" s="38"/>
      <c r="M30" s="38"/>
      <c r="N30" s="38"/>
      <c r="O30" s="51"/>
      <c r="P30" s="51"/>
      <c r="Q30" s="51"/>
      <c r="R30" s="51"/>
      <c r="S30" s="51"/>
      <c r="T30" s="51"/>
      <c r="U30" s="51"/>
      <c r="V30" s="51"/>
      <c r="W30" s="51"/>
      <c r="X30" s="51"/>
      <c r="Y30" s="86"/>
    </row>
    <row r="31" spans="1:25" ht="13.5">
      <c r="A31" s="38"/>
      <c r="B31" s="36"/>
      <c r="C31" s="39"/>
      <c r="D31" s="36"/>
      <c r="E31" s="38"/>
      <c r="F31" s="38"/>
      <c r="G31" s="38"/>
      <c r="H31" s="38"/>
      <c r="I31" s="38"/>
      <c r="J31" s="38"/>
      <c r="K31" s="38"/>
      <c r="L31" s="38"/>
      <c r="M31" s="38"/>
      <c r="N31" s="38"/>
      <c r="O31" s="38"/>
      <c r="P31" s="38"/>
      <c r="Q31" s="38"/>
      <c r="R31" s="38"/>
      <c r="S31" s="38"/>
      <c r="T31" s="38"/>
      <c r="U31" s="38"/>
      <c r="V31" s="38"/>
      <c r="W31" s="38"/>
      <c r="X31" s="38"/>
      <c r="Y31" s="86"/>
    </row>
    <row r="32" spans="1:25" ht="13.5">
      <c r="A32" s="38"/>
      <c r="B32" s="36"/>
      <c r="C32" s="39"/>
      <c r="D32" s="36"/>
      <c r="E32" s="38"/>
      <c r="F32" s="38"/>
      <c r="G32" s="38"/>
      <c r="H32" s="38"/>
      <c r="I32" s="38"/>
      <c r="J32" s="38"/>
      <c r="K32" s="38"/>
      <c r="L32" s="38"/>
      <c r="M32" s="38"/>
      <c r="N32" s="38"/>
      <c r="O32" s="38"/>
      <c r="P32" s="38"/>
      <c r="Q32" s="38"/>
      <c r="R32" s="38"/>
      <c r="S32" s="38"/>
      <c r="T32" s="38"/>
      <c r="U32" s="38"/>
      <c r="V32" s="38"/>
      <c r="W32" s="38"/>
      <c r="X32" s="38"/>
      <c r="Y32" s="86"/>
    </row>
    <row r="33" spans="1:25" ht="13.5">
      <c r="A33" s="38"/>
      <c r="B33" s="36"/>
      <c r="C33" s="39"/>
      <c r="D33" s="36"/>
      <c r="E33" s="38"/>
      <c r="F33" s="38"/>
      <c r="G33" s="38"/>
      <c r="H33" s="38"/>
      <c r="I33" s="38"/>
      <c r="J33" s="38"/>
      <c r="K33" s="38"/>
      <c r="L33" s="38"/>
      <c r="M33" s="38"/>
      <c r="N33" s="38"/>
      <c r="O33" s="38"/>
      <c r="P33" s="38"/>
      <c r="Q33" s="38"/>
      <c r="R33" s="38"/>
      <c r="S33" s="38"/>
      <c r="T33" s="38"/>
      <c r="U33" s="38"/>
      <c r="V33" s="38"/>
      <c r="W33" s="38"/>
      <c r="X33" s="38"/>
      <c r="Y33" s="86"/>
    </row>
    <row r="34" spans="1:25" ht="13.5">
      <c r="A34" s="38"/>
      <c r="B34" s="36"/>
      <c r="C34" s="39"/>
      <c r="D34" s="36"/>
      <c r="E34" s="38"/>
      <c r="F34" s="38"/>
      <c r="G34" s="38"/>
      <c r="H34" s="38"/>
      <c r="I34" s="38"/>
      <c r="J34" s="38"/>
      <c r="K34" s="38"/>
      <c r="L34" s="38"/>
      <c r="M34" s="38"/>
      <c r="N34" s="38"/>
      <c r="O34" s="38"/>
      <c r="P34" s="38"/>
      <c r="Q34" s="38"/>
      <c r="R34" s="38"/>
      <c r="S34" s="38"/>
      <c r="T34" s="38"/>
      <c r="U34" s="38"/>
      <c r="V34" s="38"/>
      <c r="W34" s="38"/>
      <c r="X34" s="38"/>
      <c r="Y34" s="86"/>
    </row>
    <row r="35" spans="1:25" ht="13.5">
      <c r="A35" s="38"/>
      <c r="B35" s="36"/>
      <c r="C35" s="39"/>
      <c r="D35" s="36"/>
      <c r="E35" s="38"/>
      <c r="F35" s="38"/>
      <c r="G35" s="38"/>
      <c r="H35" s="38"/>
      <c r="I35" s="38"/>
      <c r="J35" s="38"/>
      <c r="K35" s="38"/>
      <c r="L35" s="38"/>
      <c r="M35" s="38"/>
      <c r="N35" s="38"/>
      <c r="O35" s="38"/>
      <c r="P35" s="38"/>
      <c r="Q35" s="38"/>
      <c r="R35" s="38"/>
      <c r="S35" s="38"/>
      <c r="T35" s="38"/>
      <c r="U35" s="38"/>
      <c r="V35" s="38"/>
      <c r="W35" s="38"/>
      <c r="X35" s="38"/>
      <c r="Y35" s="86"/>
    </row>
    <row r="36" spans="1:25" ht="13.5">
      <c r="A36" s="38"/>
      <c r="B36" s="36"/>
      <c r="C36" s="39"/>
      <c r="D36" s="40"/>
      <c r="E36" s="41"/>
      <c r="F36" s="41"/>
      <c r="G36" s="41"/>
      <c r="H36" s="41"/>
      <c r="I36" s="41"/>
      <c r="J36" s="41"/>
      <c r="K36" s="41"/>
      <c r="L36" s="41"/>
      <c r="M36" s="41"/>
      <c r="N36" s="41"/>
      <c r="O36" s="41"/>
      <c r="P36" s="41"/>
      <c r="Q36" s="41"/>
      <c r="R36" s="41"/>
      <c r="S36" s="41"/>
      <c r="T36" s="41"/>
      <c r="U36" s="41"/>
      <c r="V36" s="41"/>
      <c r="W36" s="41"/>
      <c r="X36" s="41"/>
      <c r="Y36" s="86"/>
    </row>
    <row r="37" spans="1:25" ht="13.5" hidden="1">
      <c r="A37" s="38"/>
      <c r="B37" s="36"/>
      <c r="C37" s="39"/>
      <c r="D37" s="36"/>
      <c r="E37" s="456" t="s">
        <v>114</v>
      </c>
      <c r="F37" s="456"/>
      <c r="G37" s="456"/>
      <c r="H37" s="456"/>
      <c r="I37" s="456"/>
      <c r="J37" s="456"/>
      <c r="K37" s="456"/>
      <c r="L37" s="456"/>
      <c r="M37" s="456"/>
      <c r="N37" s="456"/>
      <c r="O37" s="456"/>
      <c r="P37" s="456"/>
      <c r="Q37" s="456"/>
      <c r="R37" s="456"/>
      <c r="S37" s="456"/>
      <c r="T37" s="456"/>
      <c r="U37" s="456"/>
      <c r="V37" s="456"/>
      <c r="W37" s="456"/>
      <c r="X37" s="456"/>
      <c r="Y37" s="86"/>
    </row>
    <row r="38" spans="1:25" ht="13.5" hidden="1">
      <c r="A38" s="38"/>
      <c r="B38" s="36"/>
      <c r="C38" s="39"/>
      <c r="D38" s="36"/>
      <c r="E38" s="456"/>
      <c r="F38" s="456"/>
      <c r="G38" s="456"/>
      <c r="H38" s="456"/>
      <c r="I38" s="456"/>
      <c r="J38" s="456"/>
      <c r="K38" s="456"/>
      <c r="L38" s="456"/>
      <c r="M38" s="456"/>
      <c r="N38" s="456"/>
      <c r="O38" s="456"/>
      <c r="P38" s="456"/>
      <c r="Q38" s="456"/>
      <c r="R38" s="456"/>
      <c r="S38" s="456"/>
      <c r="T38" s="456"/>
      <c r="U38" s="456"/>
      <c r="V38" s="456"/>
      <c r="W38" s="456"/>
      <c r="X38" s="456"/>
      <c r="Y38" s="86"/>
    </row>
    <row r="39" spans="1:25" ht="13.5" hidden="1">
      <c r="A39" s="38"/>
      <c r="B39" s="36"/>
      <c r="C39" s="39"/>
      <c r="D39" s="36"/>
      <c r="E39" s="456"/>
      <c r="F39" s="456"/>
      <c r="G39" s="456"/>
      <c r="H39" s="456"/>
      <c r="I39" s="456"/>
      <c r="J39" s="456"/>
      <c r="K39" s="456"/>
      <c r="L39" s="456"/>
      <c r="M39" s="456"/>
      <c r="N39" s="456"/>
      <c r="O39" s="456"/>
      <c r="P39" s="456"/>
      <c r="Q39" s="456"/>
      <c r="R39" s="456"/>
      <c r="S39" s="456"/>
      <c r="T39" s="456"/>
      <c r="U39" s="456"/>
      <c r="V39" s="456"/>
      <c r="W39" s="456"/>
      <c r="X39" s="456"/>
      <c r="Y39" s="86"/>
    </row>
    <row r="40" spans="1:25" ht="13.5" hidden="1">
      <c r="A40" s="38"/>
      <c r="B40" s="36"/>
      <c r="C40" s="39"/>
      <c r="D40" s="36"/>
      <c r="E40" s="456"/>
      <c r="F40" s="456"/>
      <c r="G40" s="456"/>
      <c r="H40" s="456"/>
      <c r="I40" s="456"/>
      <c r="J40" s="456"/>
      <c r="K40" s="456"/>
      <c r="L40" s="456"/>
      <c r="M40" s="456"/>
      <c r="N40" s="456"/>
      <c r="O40" s="456"/>
      <c r="P40" s="456"/>
      <c r="Q40" s="456"/>
      <c r="R40" s="456"/>
      <c r="S40" s="456"/>
      <c r="T40" s="456"/>
      <c r="U40" s="456"/>
      <c r="V40" s="456"/>
      <c r="W40" s="456"/>
      <c r="X40" s="456"/>
      <c r="Y40" s="86"/>
    </row>
    <row r="41" spans="1:25" ht="13.5" hidden="1">
      <c r="A41" s="38"/>
      <c r="B41" s="36"/>
      <c r="C41" s="39"/>
      <c r="D41" s="36"/>
      <c r="E41" s="456"/>
      <c r="F41" s="456"/>
      <c r="G41" s="456"/>
      <c r="H41" s="456"/>
      <c r="I41" s="456"/>
      <c r="J41" s="456"/>
      <c r="K41" s="456"/>
      <c r="L41" s="456"/>
      <c r="M41" s="456"/>
      <c r="N41" s="456"/>
      <c r="O41" s="456"/>
      <c r="P41" s="456"/>
      <c r="Q41" s="456"/>
      <c r="R41" s="456"/>
      <c r="S41" s="456"/>
      <c r="T41" s="456"/>
      <c r="U41" s="456"/>
      <c r="V41" s="456"/>
      <c r="W41" s="456"/>
      <c r="X41" s="456"/>
      <c r="Y41" s="86"/>
    </row>
    <row r="42" spans="1:25" ht="13.5" hidden="1">
      <c r="A42" s="38"/>
      <c r="B42" s="36"/>
      <c r="C42" s="39"/>
      <c r="D42" s="36"/>
      <c r="E42" s="456"/>
      <c r="F42" s="456"/>
      <c r="G42" s="456"/>
      <c r="H42" s="456"/>
      <c r="I42" s="456"/>
      <c r="J42" s="456"/>
      <c r="K42" s="456"/>
      <c r="L42" s="456"/>
      <c r="M42" s="456"/>
      <c r="N42" s="456"/>
      <c r="O42" s="456"/>
      <c r="P42" s="456"/>
      <c r="Q42" s="456"/>
      <c r="R42" s="456"/>
      <c r="S42" s="456"/>
      <c r="T42" s="456"/>
      <c r="U42" s="456"/>
      <c r="V42" s="456"/>
      <c r="W42" s="456"/>
      <c r="X42" s="456"/>
      <c r="Y42" s="86"/>
    </row>
    <row r="43" spans="1:25" ht="13.5" hidden="1">
      <c r="A43" s="38"/>
      <c r="B43" s="36"/>
      <c r="C43" s="39"/>
      <c r="D43" s="36"/>
      <c r="E43" s="456"/>
      <c r="F43" s="456"/>
      <c r="G43" s="456"/>
      <c r="H43" s="456"/>
      <c r="I43" s="456"/>
      <c r="J43" s="456"/>
      <c r="K43" s="456"/>
      <c r="L43" s="456"/>
      <c r="M43" s="456"/>
      <c r="N43" s="456"/>
      <c r="O43" s="456"/>
      <c r="P43" s="456"/>
      <c r="Q43" s="456"/>
      <c r="R43" s="456"/>
      <c r="S43" s="456"/>
      <c r="T43" s="456"/>
      <c r="U43" s="456"/>
      <c r="V43" s="456"/>
      <c r="W43" s="456"/>
      <c r="X43" s="456"/>
      <c r="Y43" s="86"/>
    </row>
    <row r="44" spans="1:25" ht="13.5" hidden="1">
      <c r="A44" s="38"/>
      <c r="B44" s="36"/>
      <c r="C44" s="39"/>
      <c r="D44" s="36"/>
      <c r="E44" s="456"/>
      <c r="F44" s="456"/>
      <c r="G44" s="456"/>
      <c r="H44" s="456"/>
      <c r="I44" s="456"/>
      <c r="J44" s="456"/>
      <c r="K44" s="456"/>
      <c r="L44" s="456"/>
      <c r="M44" s="456"/>
      <c r="N44" s="456"/>
      <c r="O44" s="456"/>
      <c r="P44" s="456"/>
      <c r="Q44" s="456"/>
      <c r="R44" s="456"/>
      <c r="S44" s="456"/>
      <c r="T44" s="456"/>
      <c r="U44" s="456"/>
      <c r="V44" s="456"/>
      <c r="W44" s="456"/>
      <c r="X44" s="456"/>
      <c r="Y44" s="86"/>
    </row>
    <row r="45" spans="1:25" ht="13.5" hidden="1">
      <c r="A45" s="38"/>
      <c r="B45" s="36"/>
      <c r="C45" s="39"/>
      <c r="D45" s="36"/>
      <c r="E45" s="456"/>
      <c r="F45" s="456"/>
      <c r="G45" s="456"/>
      <c r="H45" s="456"/>
      <c r="I45" s="456"/>
      <c r="J45" s="456"/>
      <c r="K45" s="456"/>
      <c r="L45" s="456"/>
      <c r="M45" s="456"/>
      <c r="N45" s="456"/>
      <c r="O45" s="456"/>
      <c r="P45" s="456"/>
      <c r="Q45" s="456"/>
      <c r="R45" s="456"/>
      <c r="S45" s="456"/>
      <c r="T45" s="456"/>
      <c r="U45" s="456"/>
      <c r="V45" s="456"/>
      <c r="W45" s="456"/>
      <c r="X45" s="456"/>
      <c r="Y45" s="86"/>
    </row>
    <row r="46" spans="1:25" ht="13.5" hidden="1">
      <c r="A46" s="38"/>
      <c r="B46" s="36"/>
      <c r="C46" s="39"/>
      <c r="D46" s="36"/>
      <c r="E46" s="456"/>
      <c r="F46" s="456"/>
      <c r="G46" s="456"/>
      <c r="H46" s="456"/>
      <c r="I46" s="456"/>
      <c r="J46" s="456"/>
      <c r="K46" s="456"/>
      <c r="L46" s="456"/>
      <c r="M46" s="456"/>
      <c r="N46" s="456"/>
      <c r="O46" s="456"/>
      <c r="P46" s="456"/>
      <c r="Q46" s="456"/>
      <c r="R46" s="456"/>
      <c r="S46" s="456"/>
      <c r="T46" s="456"/>
      <c r="U46" s="456"/>
      <c r="V46" s="456"/>
      <c r="W46" s="456"/>
      <c r="X46" s="456"/>
      <c r="Y46" s="86"/>
    </row>
    <row r="47" spans="1:25" ht="13.5" hidden="1">
      <c r="A47" s="38"/>
      <c r="B47" s="36"/>
      <c r="C47" s="39"/>
      <c r="D47" s="36"/>
      <c r="E47" s="456"/>
      <c r="F47" s="456"/>
      <c r="G47" s="456"/>
      <c r="H47" s="456"/>
      <c r="I47" s="456"/>
      <c r="J47" s="456"/>
      <c r="K47" s="456"/>
      <c r="L47" s="456"/>
      <c r="M47" s="456"/>
      <c r="N47" s="456"/>
      <c r="O47" s="456"/>
      <c r="P47" s="456"/>
      <c r="Q47" s="456"/>
      <c r="R47" s="456"/>
      <c r="S47" s="456"/>
      <c r="T47" s="456"/>
      <c r="U47" s="456"/>
      <c r="V47" s="456"/>
      <c r="W47" s="456"/>
      <c r="X47" s="456"/>
      <c r="Y47" s="86"/>
    </row>
    <row r="48" spans="1:25" ht="13.5" hidden="1">
      <c r="A48" s="38"/>
      <c r="B48" s="36"/>
      <c r="C48" s="39"/>
      <c r="D48" s="36"/>
      <c r="E48" s="456"/>
      <c r="F48" s="456"/>
      <c r="G48" s="456"/>
      <c r="H48" s="456"/>
      <c r="I48" s="456"/>
      <c r="J48" s="456"/>
      <c r="K48" s="456"/>
      <c r="L48" s="456"/>
      <c r="M48" s="456"/>
      <c r="N48" s="456"/>
      <c r="O48" s="456"/>
      <c r="P48" s="456"/>
      <c r="Q48" s="456"/>
      <c r="R48" s="456"/>
      <c r="S48" s="456"/>
      <c r="T48" s="456"/>
      <c r="U48" s="456"/>
      <c r="V48" s="456"/>
      <c r="W48" s="456"/>
      <c r="X48" s="456"/>
      <c r="Y48" s="86"/>
    </row>
    <row r="49" spans="1:25" ht="13.5" hidden="1">
      <c r="A49" s="38"/>
      <c r="B49" s="36"/>
      <c r="C49" s="39"/>
      <c r="D49" s="36"/>
      <c r="E49" s="456"/>
      <c r="F49" s="456"/>
      <c r="G49" s="456"/>
      <c r="H49" s="456"/>
      <c r="I49" s="456"/>
      <c r="J49" s="456"/>
      <c r="K49" s="456"/>
      <c r="L49" s="456"/>
      <c r="M49" s="456"/>
      <c r="N49" s="456"/>
      <c r="O49" s="456"/>
      <c r="P49" s="456"/>
      <c r="Q49" s="456"/>
      <c r="R49" s="456"/>
      <c r="S49" s="456"/>
      <c r="T49" s="456"/>
      <c r="U49" s="456"/>
      <c r="V49" s="456"/>
      <c r="W49" s="456"/>
      <c r="X49" s="456"/>
      <c r="Y49" s="86"/>
    </row>
    <row r="50" spans="1:25" ht="13.5" hidden="1">
      <c r="A50" s="38"/>
      <c r="B50" s="36"/>
      <c r="C50" s="39"/>
      <c r="D50" s="36"/>
      <c r="E50" s="54"/>
      <c r="F50" s="54"/>
      <c r="G50" s="54"/>
      <c r="H50" s="54"/>
      <c r="I50" s="54"/>
      <c r="J50" s="54"/>
      <c r="K50" s="54"/>
      <c r="L50" s="54"/>
      <c r="M50" s="54"/>
      <c r="N50" s="54"/>
      <c r="O50" s="54"/>
      <c r="P50" s="54"/>
      <c r="Q50" s="54"/>
      <c r="R50" s="54"/>
      <c r="S50" s="54"/>
      <c r="T50" s="54"/>
      <c r="U50" s="54"/>
      <c r="V50" s="54"/>
      <c r="W50" s="54"/>
      <c r="X50" s="54"/>
      <c r="Y50" s="86"/>
    </row>
    <row r="51" spans="1:25" ht="13.5" hidden="1">
      <c r="A51" s="38"/>
      <c r="B51" s="36"/>
      <c r="C51" s="39"/>
      <c r="D51" s="40"/>
      <c r="E51" s="54"/>
      <c r="F51" s="54"/>
      <c r="G51" s="54"/>
      <c r="H51" s="54"/>
      <c r="I51" s="54"/>
      <c r="J51" s="54"/>
      <c r="K51" s="54"/>
      <c r="L51" s="54"/>
      <c r="M51" s="54"/>
      <c r="N51" s="54"/>
      <c r="O51" s="54"/>
      <c r="P51" s="54"/>
      <c r="Q51" s="54"/>
      <c r="R51" s="54"/>
      <c r="S51" s="54"/>
      <c r="T51" s="54"/>
      <c r="U51" s="54"/>
      <c r="V51" s="54"/>
      <c r="W51" s="54"/>
      <c r="X51" s="54"/>
      <c r="Y51" s="86"/>
    </row>
    <row r="52" spans="1:25" ht="13.5" hidden="1">
      <c r="A52" s="38"/>
      <c r="B52" s="36"/>
      <c r="C52" s="39"/>
      <c r="D52" s="36"/>
      <c r="E52" s="475" t="s">
        <v>115</v>
      </c>
      <c r="F52" s="475"/>
      <c r="G52" s="475"/>
      <c r="H52" s="475"/>
      <c r="I52" s="475"/>
      <c r="J52" s="475"/>
      <c r="K52" s="475"/>
      <c r="L52" s="475"/>
      <c r="M52" s="475"/>
      <c r="N52" s="475"/>
      <c r="O52" s="475"/>
      <c r="P52" s="475"/>
      <c r="Q52" s="475"/>
      <c r="R52" s="475"/>
      <c r="S52" s="475"/>
      <c r="T52" s="475"/>
      <c r="U52" s="475"/>
      <c r="V52" s="475"/>
      <c r="W52" s="475"/>
      <c r="X52" s="475"/>
      <c r="Y52" s="86"/>
    </row>
    <row r="53" spans="1:25" s="82" customFormat="1" ht="13.5" hidden="1">
      <c r="A53" s="92"/>
      <c r="B53" s="56"/>
      <c r="C53" s="39"/>
      <c r="D53" s="56"/>
      <c r="Y53" s="86"/>
    </row>
    <row r="54" spans="1:25" ht="13.5" hidden="1">
      <c r="A54" s="38"/>
      <c r="B54" s="36"/>
      <c r="C54" s="39"/>
      <c r="D54" s="36"/>
      <c r="E54" s="457" t="s">
        <v>116</v>
      </c>
      <c r="F54" s="457"/>
      <c r="G54" s="458" t="s">
        <v>117</v>
      </c>
      <c r="H54" s="458"/>
      <c r="I54" s="458"/>
      <c r="J54" s="458"/>
      <c r="K54" s="458"/>
      <c r="L54" s="53"/>
      <c r="M54" s="53"/>
      <c r="N54" s="53"/>
      <c r="O54" s="53"/>
      <c r="P54" s="53"/>
      <c r="Q54" s="53"/>
      <c r="R54" s="53"/>
      <c r="S54" s="53"/>
      <c r="T54" s="53"/>
      <c r="U54" s="53"/>
      <c r="V54" s="53"/>
      <c r="W54" s="53"/>
      <c r="X54" s="53"/>
      <c r="Y54" s="86"/>
    </row>
    <row r="55" spans="1:25" ht="13.5" hidden="1">
      <c r="A55" s="38"/>
      <c r="B55" s="36"/>
      <c r="C55" s="39"/>
      <c r="D55" s="36"/>
      <c r="E55" s="457" t="s">
        <v>118</v>
      </c>
      <c r="F55" s="457"/>
      <c r="G55" s="457" t="s">
        <v>119</v>
      </c>
      <c r="H55" s="457"/>
      <c r="I55" s="457"/>
      <c r="J55" s="457"/>
      <c r="K55" s="53"/>
      <c r="L55" s="53"/>
      <c r="M55" s="53"/>
      <c r="N55" s="53"/>
      <c r="O55" s="53"/>
      <c r="P55" s="53"/>
      <c r="Q55" s="53"/>
      <c r="R55" s="53"/>
      <c r="S55" s="53"/>
      <c r="T55" s="53"/>
      <c r="U55" s="53"/>
      <c r="V55" s="53"/>
      <c r="W55" s="53"/>
      <c r="X55" s="53"/>
      <c r="Y55" s="86"/>
    </row>
    <row r="56" spans="1:25" ht="13.5" hidden="1">
      <c r="A56" s="38"/>
      <c r="B56" s="36"/>
      <c r="C56" s="39"/>
      <c r="D56" s="36"/>
      <c r="E56" s="38"/>
      <c r="F56" s="38"/>
      <c r="G56" s="38"/>
      <c r="H56" s="38"/>
      <c r="I56" s="38"/>
      <c r="J56" s="38"/>
      <c r="K56" s="38"/>
      <c r="L56" s="38"/>
      <c r="M56" s="38"/>
      <c r="N56" s="38"/>
      <c r="O56" s="38"/>
      <c r="P56" s="38"/>
      <c r="Q56" s="38"/>
      <c r="R56" s="38"/>
      <c r="S56" s="38"/>
      <c r="T56" s="38"/>
      <c r="U56" s="38"/>
      <c r="V56" s="38"/>
      <c r="W56" s="38"/>
      <c r="X56" s="38"/>
      <c r="Y56" s="86"/>
    </row>
    <row r="57" spans="1:25" ht="13.5" hidden="1">
      <c r="A57" s="38"/>
      <c r="B57" s="36"/>
      <c r="C57" s="39"/>
      <c r="D57" s="36"/>
      <c r="E57" s="38"/>
      <c r="F57" s="38"/>
      <c r="G57" s="38"/>
      <c r="H57" s="38"/>
      <c r="I57" s="38"/>
      <c r="J57" s="38"/>
      <c r="K57" s="38"/>
      <c r="L57" s="38"/>
      <c r="M57" s="38"/>
      <c r="N57" s="38"/>
      <c r="O57" s="38"/>
      <c r="P57" s="38"/>
      <c r="Q57" s="38"/>
      <c r="R57" s="38"/>
      <c r="S57" s="38"/>
      <c r="T57" s="38"/>
      <c r="U57" s="38"/>
      <c r="V57" s="38"/>
      <c r="W57" s="38"/>
      <c r="X57" s="38"/>
      <c r="Y57" s="86"/>
    </row>
    <row r="58" spans="1:25" ht="13.5" hidden="1">
      <c r="A58" s="38"/>
      <c r="B58" s="36"/>
      <c r="C58" s="39"/>
      <c r="D58" s="36"/>
      <c r="E58" s="38"/>
      <c r="F58" s="38"/>
      <c r="G58" s="38"/>
      <c r="H58" s="38"/>
      <c r="I58" s="38"/>
      <c r="J58" s="38"/>
      <c r="K58" s="38"/>
      <c r="L58" s="38"/>
      <c r="M58" s="38"/>
      <c r="N58" s="38"/>
      <c r="O58" s="38"/>
      <c r="P58" s="38"/>
      <c r="Q58" s="38"/>
      <c r="R58" s="38"/>
      <c r="S58" s="38"/>
      <c r="T58" s="38"/>
      <c r="U58" s="38"/>
      <c r="V58" s="38"/>
      <c r="W58" s="38"/>
      <c r="X58" s="38"/>
      <c r="Y58" s="86"/>
    </row>
    <row r="59" spans="1:25" ht="13.5" hidden="1">
      <c r="A59" s="38"/>
      <c r="B59" s="36"/>
      <c r="C59" s="39"/>
      <c r="D59" s="36"/>
      <c r="E59" s="38"/>
      <c r="F59" s="38"/>
      <c r="G59" s="38"/>
      <c r="H59" s="38"/>
      <c r="I59" s="38"/>
      <c r="J59" s="38"/>
      <c r="K59" s="38"/>
      <c r="L59" s="38"/>
      <c r="M59" s="38"/>
      <c r="N59" s="38"/>
      <c r="O59" s="38"/>
      <c r="P59" s="38"/>
      <c r="Q59" s="38"/>
      <c r="R59" s="38"/>
      <c r="S59" s="38"/>
      <c r="T59" s="38"/>
      <c r="U59" s="38"/>
      <c r="V59" s="38"/>
      <c r="W59" s="38"/>
      <c r="X59" s="38"/>
      <c r="Y59" s="86"/>
    </row>
    <row r="60" spans="1:25" ht="13.5" hidden="1">
      <c r="A60" s="38"/>
      <c r="B60" s="36"/>
      <c r="C60" s="39"/>
      <c r="D60" s="36"/>
      <c r="E60" s="38"/>
      <c r="F60" s="38"/>
      <c r="G60" s="38"/>
      <c r="H60" s="38"/>
      <c r="I60" s="38"/>
      <c r="J60" s="38"/>
      <c r="K60" s="38"/>
      <c r="L60" s="38"/>
      <c r="M60" s="38"/>
      <c r="N60" s="38"/>
      <c r="O60" s="38"/>
      <c r="P60" s="38"/>
      <c r="Q60" s="38"/>
      <c r="R60" s="38"/>
      <c r="S60" s="38"/>
      <c r="T60" s="38"/>
      <c r="U60" s="38"/>
      <c r="V60" s="38"/>
      <c r="W60" s="38"/>
      <c r="X60" s="38"/>
      <c r="Y60" s="86"/>
    </row>
    <row r="61" spans="1:25" ht="13.5" hidden="1">
      <c r="A61" s="38"/>
      <c r="B61" s="36"/>
      <c r="C61" s="39"/>
      <c r="D61" s="36"/>
      <c r="E61" s="38"/>
      <c r="F61" s="38"/>
      <c r="G61" s="38"/>
      <c r="H61" s="38"/>
      <c r="I61" s="38"/>
      <c r="J61" s="38"/>
      <c r="K61" s="38"/>
      <c r="L61" s="38"/>
      <c r="M61" s="38"/>
      <c r="N61" s="38"/>
      <c r="O61" s="38"/>
      <c r="P61" s="38"/>
      <c r="Q61" s="38"/>
      <c r="R61" s="38"/>
      <c r="S61" s="38"/>
      <c r="T61" s="38"/>
      <c r="U61" s="38"/>
      <c r="V61" s="38"/>
      <c r="W61" s="38"/>
      <c r="X61" s="38"/>
      <c r="Y61" s="86"/>
    </row>
    <row r="62" spans="1:25" ht="13.5" hidden="1">
      <c r="A62" s="38"/>
      <c r="B62" s="36"/>
      <c r="C62" s="39"/>
      <c r="D62" s="36"/>
      <c r="E62" s="38"/>
      <c r="F62" s="38"/>
      <c r="G62" s="38"/>
      <c r="H62" s="38"/>
      <c r="I62" s="38"/>
      <c r="J62" s="38"/>
      <c r="K62" s="38"/>
      <c r="L62" s="38"/>
      <c r="M62" s="38"/>
      <c r="N62" s="38"/>
      <c r="O62" s="38"/>
      <c r="P62" s="38"/>
      <c r="Q62" s="38"/>
      <c r="R62" s="38"/>
      <c r="S62" s="38"/>
      <c r="T62" s="38"/>
      <c r="U62" s="38"/>
      <c r="V62" s="38"/>
      <c r="W62" s="38"/>
      <c r="X62" s="38"/>
      <c r="Y62" s="86"/>
    </row>
    <row r="63" spans="1:25" ht="13.5" hidden="1">
      <c r="A63" s="38"/>
      <c r="B63" s="36"/>
      <c r="C63" s="39"/>
      <c r="D63" s="36"/>
      <c r="E63" s="38"/>
      <c r="F63" s="38"/>
      <c r="G63" s="38"/>
      <c r="H63" s="38"/>
      <c r="I63" s="38"/>
      <c r="J63" s="38"/>
      <c r="K63" s="38"/>
      <c r="L63" s="38"/>
      <c r="M63" s="38"/>
      <c r="N63" s="38"/>
      <c r="O63" s="38"/>
      <c r="P63" s="38"/>
      <c r="Q63" s="38"/>
      <c r="R63" s="38"/>
      <c r="S63" s="38"/>
      <c r="T63" s="38"/>
      <c r="U63" s="38"/>
      <c r="V63" s="38"/>
      <c r="W63" s="38"/>
      <c r="X63" s="38"/>
      <c r="Y63" s="86"/>
    </row>
    <row r="64" spans="1:25" ht="13.5" hidden="1">
      <c r="A64" s="38"/>
      <c r="B64" s="36"/>
      <c r="C64" s="39"/>
      <c r="D64" s="36"/>
      <c r="E64" s="38"/>
      <c r="F64" s="38"/>
      <c r="G64" s="38"/>
      <c r="H64" s="38"/>
      <c r="I64" s="38"/>
      <c r="J64" s="38"/>
      <c r="K64" s="38"/>
      <c r="L64" s="38"/>
      <c r="M64" s="38"/>
      <c r="N64" s="38"/>
      <c r="O64" s="38"/>
      <c r="P64" s="38"/>
      <c r="Q64" s="38"/>
      <c r="R64" s="38"/>
      <c r="S64" s="38"/>
      <c r="T64" s="38"/>
      <c r="U64" s="38"/>
      <c r="V64" s="38"/>
      <c r="W64" s="38"/>
      <c r="X64" s="38"/>
      <c r="Y64" s="86"/>
    </row>
    <row r="65" spans="1:25" ht="13.5" hidden="1">
      <c r="A65" s="38"/>
      <c r="B65" s="36"/>
      <c r="C65" s="39"/>
      <c r="D65" s="36"/>
      <c r="L65" s="38"/>
      <c r="M65" s="38"/>
      <c r="N65" s="38"/>
      <c r="O65" s="38"/>
      <c r="P65" s="38"/>
      <c r="Q65" s="38"/>
      <c r="R65" s="38"/>
      <c r="S65" s="38"/>
      <c r="T65" s="38"/>
      <c r="U65" s="38"/>
      <c r="V65" s="38"/>
      <c r="W65" s="38"/>
      <c r="X65" s="38"/>
      <c r="Y65" s="86"/>
    </row>
    <row r="66" spans="1:25" ht="13.5" hidden="1">
      <c r="A66" s="38"/>
      <c r="B66" s="36"/>
      <c r="C66" s="39"/>
      <c r="D66" s="40"/>
      <c r="L66" s="41"/>
      <c r="M66" s="41"/>
      <c r="N66" s="41"/>
      <c r="O66" s="41"/>
      <c r="P66" s="41"/>
      <c r="Q66" s="41"/>
      <c r="R66" s="41"/>
      <c r="S66" s="41"/>
      <c r="T66" s="41"/>
      <c r="U66" s="41"/>
      <c r="V66" s="41"/>
      <c r="W66" s="41"/>
      <c r="X66" s="41"/>
      <c r="Y66" s="86"/>
    </row>
    <row r="67" spans="1:25" ht="13.5" hidden="1">
      <c r="A67" s="38"/>
      <c r="B67" s="36"/>
      <c r="C67" s="39"/>
      <c r="D67" s="36"/>
      <c r="E67" s="456" t="s">
        <v>120</v>
      </c>
      <c r="F67" s="456"/>
      <c r="G67" s="456"/>
      <c r="H67" s="456"/>
      <c r="I67" s="456"/>
      <c r="J67" s="456"/>
      <c r="K67" s="456"/>
      <c r="L67" s="456"/>
      <c r="M67" s="456"/>
      <c r="N67" s="456"/>
      <c r="O67" s="456"/>
      <c r="P67" s="456"/>
      <c r="Q67" s="456"/>
      <c r="R67" s="456"/>
      <c r="S67" s="456"/>
      <c r="T67" s="456"/>
      <c r="U67" s="456"/>
      <c r="V67" s="456"/>
      <c r="W67" s="456"/>
      <c r="X67" s="456"/>
      <c r="Y67" s="86"/>
    </row>
    <row r="68" spans="1:25" ht="13.5" hidden="1">
      <c r="A68" s="38"/>
      <c r="B68" s="36"/>
      <c r="C68" s="39"/>
      <c r="D68" s="36"/>
      <c r="E68" s="456"/>
      <c r="F68" s="456"/>
      <c r="G68" s="456"/>
      <c r="H68" s="456"/>
      <c r="I68" s="456"/>
      <c r="J68" s="456"/>
      <c r="K68" s="456"/>
      <c r="L68" s="456"/>
      <c r="M68" s="456"/>
      <c r="N68" s="456"/>
      <c r="O68" s="456"/>
      <c r="P68" s="456"/>
      <c r="Q68" s="456"/>
      <c r="R68" s="456"/>
      <c r="S68" s="456"/>
      <c r="T68" s="456"/>
      <c r="U68" s="456"/>
      <c r="V68" s="456"/>
      <c r="W68" s="456"/>
      <c r="X68" s="456"/>
      <c r="Y68" s="86"/>
    </row>
    <row r="69" spans="1:25" ht="13.5" hidden="1">
      <c r="A69" s="38"/>
      <c r="B69" s="36"/>
      <c r="C69" s="39"/>
      <c r="D69" s="36"/>
      <c r="E69" s="456"/>
      <c r="F69" s="456"/>
      <c r="G69" s="456"/>
      <c r="H69" s="456"/>
      <c r="I69" s="456"/>
      <c r="J69" s="456"/>
      <c r="K69" s="456"/>
      <c r="L69" s="456"/>
      <c r="M69" s="456"/>
      <c r="N69" s="456"/>
      <c r="O69" s="456"/>
      <c r="P69" s="456"/>
      <c r="Q69" s="456"/>
      <c r="R69" s="456"/>
      <c r="S69" s="456"/>
      <c r="T69" s="456"/>
      <c r="U69" s="456"/>
      <c r="V69" s="456"/>
      <c r="W69" s="456"/>
      <c r="X69" s="456"/>
      <c r="Y69" s="86"/>
    </row>
    <row r="70" spans="1:25" ht="13.5" hidden="1">
      <c r="A70" s="38"/>
      <c r="B70" s="36"/>
      <c r="C70" s="39"/>
      <c r="D70" s="36"/>
      <c r="E70" s="456"/>
      <c r="F70" s="456"/>
      <c r="G70" s="456"/>
      <c r="H70" s="456"/>
      <c r="I70" s="456"/>
      <c r="J70" s="456"/>
      <c r="K70" s="456"/>
      <c r="L70" s="456"/>
      <c r="M70" s="456"/>
      <c r="N70" s="456"/>
      <c r="O70" s="456"/>
      <c r="P70" s="456"/>
      <c r="Q70" s="456"/>
      <c r="R70" s="456"/>
      <c r="S70" s="456"/>
      <c r="T70" s="456"/>
      <c r="U70" s="456"/>
      <c r="V70" s="456"/>
      <c r="W70" s="456"/>
      <c r="X70" s="456"/>
      <c r="Y70" s="86"/>
    </row>
    <row r="71" spans="1:25" ht="13.5" hidden="1">
      <c r="A71" s="38"/>
      <c r="B71" s="36"/>
      <c r="C71" s="39"/>
      <c r="D71" s="36"/>
      <c r="E71" s="456"/>
      <c r="F71" s="456"/>
      <c r="G71" s="456"/>
      <c r="H71" s="456"/>
      <c r="I71" s="456"/>
      <c r="J71" s="456"/>
      <c r="K71" s="456"/>
      <c r="L71" s="456"/>
      <c r="M71" s="456"/>
      <c r="N71" s="456"/>
      <c r="O71" s="456"/>
      <c r="P71" s="456"/>
      <c r="Q71" s="456"/>
      <c r="R71" s="456"/>
      <c r="S71" s="456"/>
      <c r="T71" s="456"/>
      <c r="U71" s="456"/>
      <c r="V71" s="456"/>
      <c r="W71" s="456"/>
      <c r="X71" s="456"/>
      <c r="Y71" s="86"/>
    </row>
    <row r="72" spans="1:25" ht="13.5" hidden="1">
      <c r="A72" s="38"/>
      <c r="B72" s="36"/>
      <c r="C72" s="39"/>
      <c r="D72" s="36"/>
      <c r="E72" s="456"/>
      <c r="F72" s="456"/>
      <c r="G72" s="456"/>
      <c r="H72" s="456"/>
      <c r="I72" s="456"/>
      <c r="J72" s="456"/>
      <c r="K72" s="456"/>
      <c r="L72" s="456"/>
      <c r="M72" s="456"/>
      <c r="N72" s="456"/>
      <c r="O72" s="456"/>
      <c r="P72" s="456"/>
      <c r="Q72" s="456"/>
      <c r="R72" s="456"/>
      <c r="S72" s="456"/>
      <c r="T72" s="456"/>
      <c r="U72" s="456"/>
      <c r="V72" s="456"/>
      <c r="W72" s="456"/>
      <c r="X72" s="456"/>
      <c r="Y72" s="86"/>
    </row>
    <row r="73" spans="1:25" ht="13.5" hidden="1">
      <c r="A73" s="38"/>
      <c r="B73" s="36"/>
      <c r="C73" s="39"/>
      <c r="D73" s="36"/>
      <c r="E73" s="456"/>
      <c r="F73" s="456"/>
      <c r="G73" s="456"/>
      <c r="H73" s="456"/>
      <c r="I73" s="456"/>
      <c r="J73" s="456"/>
      <c r="K73" s="456"/>
      <c r="L73" s="456"/>
      <c r="M73" s="456"/>
      <c r="N73" s="456"/>
      <c r="O73" s="456"/>
      <c r="P73" s="456"/>
      <c r="Q73" s="456"/>
      <c r="R73" s="456"/>
      <c r="S73" s="456"/>
      <c r="T73" s="456"/>
      <c r="U73" s="456"/>
      <c r="V73" s="456"/>
      <c r="W73" s="456"/>
      <c r="X73" s="456"/>
      <c r="Y73" s="86"/>
    </row>
    <row r="74" spans="1:25" ht="13.5" hidden="1">
      <c r="A74" s="38"/>
      <c r="B74" s="36"/>
      <c r="C74" s="39"/>
      <c r="D74" s="36"/>
      <c r="E74" s="456"/>
      <c r="F74" s="456"/>
      <c r="G74" s="456"/>
      <c r="H74" s="456"/>
      <c r="I74" s="456"/>
      <c r="J74" s="456"/>
      <c r="K74" s="456"/>
      <c r="L74" s="456"/>
      <c r="M74" s="456"/>
      <c r="N74" s="456"/>
      <c r="O74" s="456"/>
      <c r="P74" s="456"/>
      <c r="Q74" s="456"/>
      <c r="R74" s="456"/>
      <c r="S74" s="456"/>
      <c r="T74" s="456"/>
      <c r="U74" s="456"/>
      <c r="V74" s="456"/>
      <c r="W74" s="456"/>
      <c r="X74" s="456"/>
      <c r="Y74" s="86"/>
    </row>
    <row r="75" spans="1:25" ht="13.5" hidden="1">
      <c r="A75" s="38"/>
      <c r="B75" s="36"/>
      <c r="C75" s="39"/>
      <c r="D75" s="36"/>
      <c r="E75" s="456"/>
      <c r="F75" s="456"/>
      <c r="G75" s="456"/>
      <c r="H75" s="456"/>
      <c r="I75" s="456"/>
      <c r="J75" s="456"/>
      <c r="K75" s="456"/>
      <c r="L75" s="456"/>
      <c r="M75" s="456"/>
      <c r="N75" s="456"/>
      <c r="O75" s="456"/>
      <c r="P75" s="456"/>
      <c r="Q75" s="456"/>
      <c r="R75" s="456"/>
      <c r="S75" s="456"/>
      <c r="T75" s="456"/>
      <c r="U75" s="456"/>
      <c r="V75" s="456"/>
      <c r="W75" s="456"/>
      <c r="X75" s="456"/>
      <c r="Y75" s="86"/>
    </row>
    <row r="76" spans="1:25" ht="13.5" hidden="1">
      <c r="A76" s="38"/>
      <c r="B76" s="36"/>
      <c r="C76" s="39"/>
      <c r="D76" s="36"/>
      <c r="E76" s="456"/>
      <c r="F76" s="456"/>
      <c r="G76" s="456"/>
      <c r="H76" s="456"/>
      <c r="I76" s="456"/>
      <c r="J76" s="456"/>
      <c r="K76" s="456"/>
      <c r="L76" s="456"/>
      <c r="M76" s="456"/>
      <c r="N76" s="456"/>
      <c r="O76" s="456"/>
      <c r="P76" s="456"/>
      <c r="Q76" s="456"/>
      <c r="R76" s="456"/>
      <c r="S76" s="456"/>
      <c r="T76" s="456"/>
      <c r="U76" s="456"/>
      <c r="V76" s="456"/>
      <c r="W76" s="456"/>
      <c r="X76" s="456"/>
      <c r="Y76" s="86"/>
    </row>
    <row r="77" spans="1:25" ht="13.5" hidden="1">
      <c r="A77" s="38"/>
      <c r="B77" s="36"/>
      <c r="C77" s="39"/>
      <c r="D77" s="36"/>
      <c r="E77" s="456"/>
      <c r="F77" s="456"/>
      <c r="G77" s="456"/>
      <c r="H77" s="456"/>
      <c r="I77" s="456"/>
      <c r="J77" s="456"/>
      <c r="K77" s="456"/>
      <c r="L77" s="456"/>
      <c r="M77" s="456"/>
      <c r="N77" s="456"/>
      <c r="O77" s="456"/>
      <c r="P77" s="456"/>
      <c r="Q77" s="456"/>
      <c r="R77" s="456"/>
      <c r="S77" s="456"/>
      <c r="T77" s="456"/>
      <c r="U77" s="456"/>
      <c r="V77" s="456"/>
      <c r="W77" s="456"/>
      <c r="X77" s="456"/>
      <c r="Y77" s="86"/>
    </row>
    <row r="78" spans="1:25" ht="13.5" hidden="1">
      <c r="A78" s="38"/>
      <c r="B78" s="36"/>
      <c r="C78" s="39"/>
      <c r="D78" s="36"/>
      <c r="E78" s="456"/>
      <c r="F78" s="456"/>
      <c r="G78" s="456"/>
      <c r="H78" s="456"/>
      <c r="I78" s="456"/>
      <c r="J78" s="456"/>
      <c r="K78" s="456"/>
      <c r="L78" s="456"/>
      <c r="M78" s="456"/>
      <c r="N78" s="456"/>
      <c r="O78" s="456"/>
      <c r="P78" s="456"/>
      <c r="Q78" s="456"/>
      <c r="R78" s="456"/>
      <c r="S78" s="456"/>
      <c r="T78" s="456"/>
      <c r="U78" s="456"/>
      <c r="V78" s="456"/>
      <c r="W78" s="456"/>
      <c r="X78" s="456"/>
      <c r="Y78" s="86"/>
    </row>
    <row r="79" spans="1:25" ht="13.5" hidden="1">
      <c r="A79" s="38"/>
      <c r="B79" s="36"/>
      <c r="C79" s="39"/>
      <c r="D79" s="36"/>
      <c r="E79" s="456"/>
      <c r="F79" s="456"/>
      <c r="G79" s="456"/>
      <c r="H79" s="456"/>
      <c r="I79" s="456"/>
      <c r="J79" s="456"/>
      <c r="K79" s="456"/>
      <c r="L79" s="456"/>
      <c r="M79" s="456"/>
      <c r="N79" s="456"/>
      <c r="O79" s="456"/>
      <c r="P79" s="456"/>
      <c r="Q79" s="456"/>
      <c r="R79" s="456"/>
      <c r="S79" s="456"/>
      <c r="T79" s="456"/>
      <c r="U79" s="456"/>
      <c r="V79" s="456"/>
      <c r="W79" s="456"/>
      <c r="X79" s="456"/>
      <c r="Y79" s="86"/>
    </row>
    <row r="80" spans="1:25" ht="13.5" hidden="1">
      <c r="A80" s="38"/>
      <c r="B80" s="36"/>
      <c r="C80" s="39"/>
      <c r="D80" s="36"/>
      <c r="E80" s="54"/>
      <c r="F80" s="54"/>
      <c r="G80" s="54"/>
      <c r="H80" s="54"/>
      <c r="I80" s="54"/>
      <c r="J80" s="54"/>
      <c r="K80" s="54"/>
      <c r="L80" s="54"/>
      <c r="M80" s="54"/>
      <c r="N80" s="54"/>
      <c r="O80" s="54"/>
      <c r="P80" s="54"/>
      <c r="Q80" s="54"/>
      <c r="R80" s="54"/>
      <c r="S80" s="54"/>
      <c r="T80" s="54"/>
      <c r="U80" s="54"/>
      <c r="V80" s="54"/>
      <c r="W80" s="54"/>
      <c r="X80" s="54"/>
      <c r="Y80" s="86"/>
    </row>
    <row r="81" spans="1:25" ht="13.5" hidden="1">
      <c r="A81" s="38"/>
      <c r="B81" s="36"/>
      <c r="C81" s="39"/>
      <c r="D81" s="36"/>
      <c r="E81" s="54"/>
      <c r="F81" s="54"/>
      <c r="G81" s="54"/>
      <c r="H81" s="54"/>
      <c r="I81" s="54"/>
      <c r="J81" s="54"/>
      <c r="K81" s="54"/>
      <c r="L81" s="54"/>
      <c r="M81" s="54"/>
      <c r="N81" s="54"/>
      <c r="O81" s="54"/>
      <c r="P81" s="54"/>
      <c r="Q81" s="54"/>
      <c r="R81" s="54"/>
      <c r="S81" s="54"/>
      <c r="T81" s="54"/>
      <c r="U81" s="54"/>
      <c r="V81" s="54"/>
      <c r="W81" s="54"/>
      <c r="X81" s="54"/>
      <c r="Y81" s="86"/>
    </row>
    <row r="82" spans="1:25" ht="13.5" hidden="1">
      <c r="A82" s="38"/>
      <c r="B82" s="36"/>
      <c r="C82" s="39"/>
      <c r="D82" s="36"/>
      <c r="E82" s="459" t="s">
        <v>121</v>
      </c>
      <c r="F82" s="459"/>
      <c r="G82" s="459"/>
      <c r="H82" s="459"/>
      <c r="I82" s="459"/>
      <c r="J82" s="459"/>
      <c r="K82" s="459"/>
      <c r="L82" s="459"/>
      <c r="M82" s="459"/>
      <c r="N82" s="459"/>
      <c r="O82" s="459"/>
      <c r="P82" s="459"/>
      <c r="Q82" s="459"/>
      <c r="R82" s="459"/>
      <c r="S82" s="459"/>
      <c r="T82" s="459"/>
      <c r="U82" s="459"/>
      <c r="V82" s="459"/>
      <c r="W82" s="459"/>
      <c r="X82" s="459"/>
      <c r="Y82" s="86"/>
    </row>
    <row r="83" spans="1:25" ht="13.5" hidden="1">
      <c r="A83" s="38"/>
      <c r="B83" s="36"/>
      <c r="C83" s="39"/>
      <c r="D83" s="36"/>
      <c r="E83" s="459"/>
      <c r="F83" s="459"/>
      <c r="G83" s="459"/>
      <c r="H83" s="459"/>
      <c r="I83" s="459"/>
      <c r="J83" s="459"/>
      <c r="K83" s="459"/>
      <c r="L83" s="459"/>
      <c r="M83" s="459"/>
      <c r="N83" s="459"/>
      <c r="O83" s="459"/>
      <c r="P83" s="459"/>
      <c r="Q83" s="459"/>
      <c r="R83" s="459"/>
      <c r="S83" s="459"/>
      <c r="T83" s="459"/>
      <c r="U83" s="459"/>
      <c r="V83" s="459"/>
      <c r="W83" s="459"/>
      <c r="X83" s="459"/>
      <c r="Y83" s="86"/>
    </row>
    <row r="84" spans="1:25" ht="13.5" hidden="1">
      <c r="A84" s="38"/>
      <c r="B84" s="36"/>
      <c r="C84" s="39"/>
      <c r="D84" s="36"/>
      <c r="E84" s="59" t="s">
        <v>122</v>
      </c>
      <c r="F84" s="459" t="s">
        <v>123</v>
      </c>
      <c r="G84" s="459"/>
      <c r="H84" s="459"/>
      <c r="I84" s="459"/>
      <c r="J84" s="459"/>
      <c r="K84" s="459"/>
      <c r="L84" s="459"/>
      <c r="M84" s="459"/>
      <c r="N84" s="459"/>
      <c r="O84" s="459"/>
      <c r="P84" s="459"/>
      <c r="Q84" s="459"/>
      <c r="R84" s="459"/>
      <c r="S84" s="459"/>
      <c r="T84" s="459"/>
      <c r="U84" s="459"/>
      <c r="V84" s="459"/>
      <c r="W84" s="459"/>
      <c r="X84" s="459"/>
      <c r="Y84" s="86"/>
    </row>
    <row r="85" spans="1:25" ht="13.5" hidden="1">
      <c r="A85" s="38"/>
      <c r="B85" s="36"/>
      <c r="C85" s="39"/>
      <c r="D85" s="36"/>
      <c r="E85" s="59" t="s">
        <v>122</v>
      </c>
      <c r="F85" s="459" t="s">
        <v>124</v>
      </c>
      <c r="G85" s="459"/>
      <c r="H85" s="459"/>
      <c r="I85" s="459"/>
      <c r="J85" s="459"/>
      <c r="K85" s="459"/>
      <c r="L85" s="459"/>
      <c r="M85" s="459"/>
      <c r="N85" s="459"/>
      <c r="O85" s="459"/>
      <c r="P85" s="459"/>
      <c r="Q85" s="459"/>
      <c r="R85" s="459"/>
      <c r="S85" s="459"/>
      <c r="T85" s="459"/>
      <c r="U85" s="459"/>
      <c r="V85" s="459"/>
      <c r="W85" s="459"/>
      <c r="X85" s="459"/>
      <c r="Y85" s="86"/>
    </row>
    <row r="86" spans="1:25" ht="13.5" hidden="1">
      <c r="A86" s="38"/>
      <c r="B86" s="36"/>
      <c r="C86" s="39"/>
      <c r="D86" s="36"/>
      <c r="E86" s="59" t="s">
        <v>122</v>
      </c>
      <c r="F86" s="459" t="s">
        <v>125</v>
      </c>
      <c r="G86" s="459"/>
      <c r="H86" s="459"/>
      <c r="I86" s="459"/>
      <c r="J86" s="459"/>
      <c r="K86" s="459"/>
      <c r="L86" s="459"/>
      <c r="M86" s="459"/>
      <c r="N86" s="459"/>
      <c r="O86" s="459"/>
      <c r="P86" s="459"/>
      <c r="Q86" s="459"/>
      <c r="R86" s="459"/>
      <c r="S86" s="459"/>
      <c r="T86" s="459"/>
      <c r="U86" s="459"/>
      <c r="V86" s="459"/>
      <c r="W86" s="459"/>
      <c r="X86" s="459"/>
      <c r="Y86" s="86"/>
    </row>
    <row r="87" spans="1:25" ht="13.5" hidden="1">
      <c r="A87" s="38"/>
      <c r="B87" s="36"/>
      <c r="C87" s="39"/>
      <c r="D87" s="36"/>
      <c r="E87" s="59"/>
      <c r="F87" s="459"/>
      <c r="G87" s="459"/>
      <c r="H87" s="459"/>
      <c r="I87" s="459"/>
      <c r="J87" s="459"/>
      <c r="K87" s="459"/>
      <c r="L87" s="459"/>
      <c r="M87" s="459"/>
      <c r="N87" s="459"/>
      <c r="O87" s="459"/>
      <c r="P87" s="459"/>
      <c r="Q87" s="459"/>
      <c r="R87" s="459"/>
      <c r="S87" s="459"/>
      <c r="T87" s="459"/>
      <c r="U87" s="459"/>
      <c r="V87" s="459"/>
      <c r="W87" s="459"/>
      <c r="X87" s="459"/>
      <c r="Y87" s="86"/>
    </row>
    <row r="88" spans="1:25" ht="13.5" hidden="1">
      <c r="A88" s="38"/>
      <c r="B88" s="36"/>
      <c r="C88" s="39"/>
      <c r="D88" s="36"/>
      <c r="E88" s="474" t="s">
        <v>126</v>
      </c>
      <c r="F88" s="474"/>
      <c r="G88" s="474"/>
      <c r="H88" s="474"/>
      <c r="I88" s="474"/>
      <c r="J88" s="474"/>
      <c r="K88" s="474"/>
      <c r="L88" s="474"/>
      <c r="M88" s="474"/>
      <c r="N88" s="474"/>
      <c r="O88" s="474"/>
      <c r="P88" s="474"/>
      <c r="Q88" s="474"/>
      <c r="R88" s="474"/>
      <c r="S88" s="474"/>
      <c r="T88" s="474"/>
      <c r="U88" s="474"/>
      <c r="V88" s="474"/>
      <c r="W88" s="474"/>
      <c r="X88" s="474"/>
      <c r="Y88" s="86"/>
    </row>
    <row r="89" spans="1:25" ht="13.5" hidden="1">
      <c r="A89" s="38"/>
      <c r="B89" s="36"/>
      <c r="C89" s="39"/>
      <c r="D89" s="36"/>
      <c r="E89" s="59" t="s">
        <v>122</v>
      </c>
      <c r="F89" s="453" t="s">
        <v>127</v>
      </c>
      <c r="G89" s="453"/>
      <c r="H89" s="453"/>
      <c r="I89" s="453"/>
      <c r="J89" s="453"/>
      <c r="K89" s="453"/>
      <c r="L89" s="453"/>
      <c r="M89" s="453"/>
      <c r="N89" s="453"/>
      <c r="O89" s="453"/>
      <c r="P89" s="453"/>
      <c r="Q89" s="453"/>
      <c r="R89" s="453"/>
      <c r="S89" s="453"/>
      <c r="T89" s="453"/>
      <c r="U89" s="453"/>
      <c r="V89" s="453"/>
      <c r="W89" s="453"/>
      <c r="X89" s="453"/>
      <c r="Y89" s="86"/>
    </row>
    <row r="90" spans="1:25" ht="13.5" hidden="1">
      <c r="A90" s="38"/>
      <c r="B90" s="36"/>
      <c r="C90" s="39"/>
      <c r="D90" s="36"/>
      <c r="E90" s="59"/>
      <c r="F90" s="453"/>
      <c r="G90" s="453"/>
      <c r="H90" s="453"/>
      <c r="I90" s="453"/>
      <c r="J90" s="453"/>
      <c r="K90" s="453"/>
      <c r="L90" s="453"/>
      <c r="M90" s="453"/>
      <c r="N90" s="453"/>
      <c r="O90" s="453"/>
      <c r="P90" s="453"/>
      <c r="Q90" s="453"/>
      <c r="R90" s="453"/>
      <c r="S90" s="453"/>
      <c r="T90" s="453"/>
      <c r="U90" s="453"/>
      <c r="V90" s="453"/>
      <c r="W90" s="453"/>
      <c r="X90" s="453"/>
      <c r="Y90" s="86"/>
    </row>
    <row r="91" spans="1:25" ht="13.5" hidden="1">
      <c r="A91" s="38"/>
      <c r="B91" s="36"/>
      <c r="C91" s="39"/>
      <c r="D91" s="36"/>
      <c r="E91" s="59" t="s">
        <v>122</v>
      </c>
      <c r="F91" s="454" t="s">
        <v>128</v>
      </c>
      <c r="G91" s="454"/>
      <c r="H91" s="454"/>
      <c r="I91" s="454"/>
      <c r="J91" s="454"/>
      <c r="K91" s="454"/>
      <c r="L91" s="454"/>
      <c r="M91" s="454"/>
      <c r="N91" s="454"/>
      <c r="O91" s="454"/>
      <c r="P91" s="454"/>
      <c r="Q91" s="454"/>
      <c r="R91" s="454"/>
      <c r="S91" s="454"/>
      <c r="T91" s="454"/>
      <c r="U91" s="454"/>
      <c r="V91" s="454"/>
      <c r="W91" s="454"/>
      <c r="X91" s="454"/>
      <c r="Y91" s="86"/>
    </row>
    <row r="92" spans="1:25" ht="13.5" hidden="1">
      <c r="A92" s="38"/>
      <c r="B92" s="36"/>
      <c r="C92" s="39"/>
      <c r="D92" s="36"/>
      <c r="E92" s="59"/>
      <c r="F92" s="454"/>
      <c r="G92" s="454"/>
      <c r="H92" s="454"/>
      <c r="I92" s="454"/>
      <c r="J92" s="454"/>
      <c r="K92" s="454"/>
      <c r="L92" s="454"/>
      <c r="M92" s="454"/>
      <c r="N92" s="454"/>
      <c r="O92" s="454"/>
      <c r="P92" s="454"/>
      <c r="Q92" s="454"/>
      <c r="R92" s="454"/>
      <c r="S92" s="454"/>
      <c r="T92" s="454"/>
      <c r="U92" s="454"/>
      <c r="V92" s="454"/>
      <c r="W92" s="454"/>
      <c r="X92" s="454"/>
      <c r="Y92" s="86"/>
    </row>
    <row r="93" spans="1:25" ht="13.5" hidden="1">
      <c r="A93" s="38"/>
      <c r="B93" s="36"/>
      <c r="C93" s="39"/>
      <c r="D93" s="36"/>
      <c r="E93" s="38"/>
      <c r="F93" s="38"/>
      <c r="G93" s="38"/>
      <c r="H93" s="38"/>
      <c r="I93" s="38"/>
      <c r="J93" s="38"/>
      <c r="K93" s="38"/>
      <c r="L93" s="38"/>
      <c r="M93" s="38"/>
      <c r="N93" s="38"/>
      <c r="O93" s="38"/>
      <c r="P93" s="38"/>
      <c r="Q93" s="38"/>
      <c r="R93" s="38"/>
      <c r="S93" s="38"/>
      <c r="T93" s="38"/>
      <c r="U93" s="38"/>
      <c r="V93" s="38"/>
      <c r="W93" s="38"/>
      <c r="X93" s="38"/>
      <c r="Y93" s="86"/>
    </row>
    <row r="94" spans="1:25" ht="13.5" hidden="1">
      <c r="A94" s="38"/>
      <c r="B94" s="36"/>
      <c r="C94" s="39"/>
      <c r="D94" s="36"/>
      <c r="E94" s="460" t="s">
        <v>129</v>
      </c>
      <c r="F94" s="460"/>
      <c r="G94" s="460"/>
      <c r="H94" s="460"/>
      <c r="I94" s="460"/>
      <c r="J94" s="460"/>
      <c r="K94" s="460"/>
      <c r="L94" s="460"/>
      <c r="M94" s="460"/>
      <c r="N94" s="460"/>
      <c r="O94" s="460"/>
      <c r="P94" s="460"/>
      <c r="Q94" s="460"/>
      <c r="R94" s="460"/>
      <c r="S94" s="460"/>
      <c r="T94" s="460"/>
      <c r="U94" s="460"/>
      <c r="V94" s="460"/>
      <c r="W94" s="460"/>
      <c r="X94" s="460"/>
      <c r="Y94" s="86"/>
    </row>
    <row r="95" spans="1:25" ht="13.5" hidden="1">
      <c r="A95" s="38"/>
      <c r="B95" s="36"/>
      <c r="C95" s="39"/>
      <c r="D95" s="36"/>
      <c r="E95" s="460"/>
      <c r="F95" s="460"/>
      <c r="G95" s="460"/>
      <c r="H95" s="460"/>
      <c r="I95" s="460"/>
      <c r="J95" s="460"/>
      <c r="K95" s="460"/>
      <c r="L95" s="460"/>
      <c r="M95" s="460"/>
      <c r="N95" s="460"/>
      <c r="O95" s="460"/>
      <c r="P95" s="460"/>
      <c r="Q95" s="460"/>
      <c r="R95" s="460"/>
      <c r="S95" s="460"/>
      <c r="T95" s="460"/>
      <c r="U95" s="460"/>
      <c r="V95" s="460"/>
      <c r="W95" s="460"/>
      <c r="X95" s="460"/>
      <c r="Y95" s="86"/>
    </row>
    <row r="96" spans="1:25" ht="13.5" hidden="1">
      <c r="A96" s="38"/>
      <c r="B96" s="36"/>
      <c r="C96" s="39"/>
      <c r="D96" s="61" t="s">
        <v>122</v>
      </c>
      <c r="E96" s="454" t="s">
        <v>130</v>
      </c>
      <c r="F96" s="454"/>
      <c r="G96" s="454"/>
      <c r="H96" s="454"/>
      <c r="I96" s="454"/>
      <c r="J96" s="454"/>
      <c r="K96" s="454"/>
      <c r="L96" s="454"/>
      <c r="M96" s="454"/>
      <c r="N96" s="454"/>
      <c r="O96" s="454"/>
      <c r="P96" s="454"/>
      <c r="Q96" s="454"/>
      <c r="R96" s="454"/>
      <c r="S96" s="454"/>
      <c r="T96" s="454"/>
      <c r="U96" s="454"/>
      <c r="V96" s="454"/>
      <c r="W96" s="454"/>
      <c r="X96" s="454"/>
      <c r="Y96" s="86"/>
    </row>
    <row r="97" spans="1:25" ht="13.5" hidden="1">
      <c r="A97" s="38"/>
      <c r="B97" s="36"/>
      <c r="C97" s="39"/>
      <c r="D97" s="61"/>
      <c r="E97" s="454"/>
      <c r="F97" s="454"/>
      <c r="G97" s="454"/>
      <c r="H97" s="454"/>
      <c r="I97" s="454"/>
      <c r="J97" s="454"/>
      <c r="K97" s="454"/>
      <c r="L97" s="454"/>
      <c r="M97" s="454"/>
      <c r="N97" s="454"/>
      <c r="O97" s="454"/>
      <c r="P97" s="454"/>
      <c r="Q97" s="454"/>
      <c r="R97" s="454"/>
      <c r="S97" s="454"/>
      <c r="T97" s="454"/>
      <c r="U97" s="454"/>
      <c r="V97" s="454"/>
      <c r="W97" s="454"/>
      <c r="X97" s="454"/>
      <c r="Y97" s="86"/>
    </row>
    <row r="98" spans="1:25" ht="13.5" hidden="1">
      <c r="A98" s="38"/>
      <c r="B98" s="36"/>
      <c r="C98" s="39"/>
      <c r="D98" s="61"/>
      <c r="E98" s="454"/>
      <c r="F98" s="454"/>
      <c r="G98" s="454"/>
      <c r="H98" s="454"/>
      <c r="I98" s="454"/>
      <c r="J98" s="454"/>
      <c r="K98" s="454"/>
      <c r="L98" s="454"/>
      <c r="M98" s="454"/>
      <c r="N98" s="454"/>
      <c r="O98" s="454"/>
      <c r="P98" s="454"/>
      <c r="Q98" s="454"/>
      <c r="R98" s="454"/>
      <c r="S98" s="454"/>
      <c r="T98" s="454"/>
      <c r="U98" s="454"/>
      <c r="V98" s="454"/>
      <c r="W98" s="454"/>
      <c r="X98" s="454"/>
      <c r="Y98" s="86"/>
    </row>
    <row r="99" spans="1:25" ht="13.5" hidden="1">
      <c r="A99" s="38"/>
      <c r="B99" s="36"/>
      <c r="C99" s="39"/>
      <c r="D99" s="61"/>
      <c r="E99" s="454"/>
      <c r="F99" s="454"/>
      <c r="G99" s="454"/>
      <c r="H99" s="454"/>
      <c r="I99" s="454"/>
      <c r="J99" s="454"/>
      <c r="K99" s="454"/>
      <c r="L99" s="454"/>
      <c r="M99" s="454"/>
      <c r="N99" s="454"/>
      <c r="O99" s="454"/>
      <c r="P99" s="454"/>
      <c r="Q99" s="454"/>
      <c r="R99" s="454"/>
      <c r="S99" s="454"/>
      <c r="T99" s="454"/>
      <c r="U99" s="454"/>
      <c r="V99" s="454"/>
      <c r="W99" s="454"/>
      <c r="X99" s="454"/>
      <c r="Y99" s="86"/>
    </row>
    <row r="100" spans="1:25" ht="13.5" hidden="1">
      <c r="A100" s="38"/>
      <c r="B100" s="36"/>
      <c r="C100" s="39"/>
      <c r="D100" s="61"/>
      <c r="E100" s="454"/>
      <c r="F100" s="454"/>
      <c r="G100" s="454"/>
      <c r="H100" s="454"/>
      <c r="I100" s="454"/>
      <c r="J100" s="454"/>
      <c r="K100" s="454"/>
      <c r="L100" s="454"/>
      <c r="M100" s="454"/>
      <c r="N100" s="454"/>
      <c r="O100" s="454"/>
      <c r="P100" s="454"/>
      <c r="Q100" s="454"/>
      <c r="R100" s="454"/>
      <c r="S100" s="454"/>
      <c r="T100" s="454"/>
      <c r="U100" s="454"/>
      <c r="V100" s="454"/>
      <c r="W100" s="454"/>
      <c r="X100" s="454"/>
      <c r="Y100" s="86"/>
    </row>
    <row r="101" spans="1:25" ht="13.5" hidden="1">
      <c r="A101" s="38"/>
      <c r="B101" s="36"/>
      <c r="C101" s="39"/>
      <c r="D101" s="36"/>
      <c r="E101" s="455" t="s">
        <v>131</v>
      </c>
      <c r="F101" s="455"/>
      <c r="G101" s="455"/>
      <c r="H101" s="455"/>
      <c r="I101" s="455"/>
      <c r="J101" s="455"/>
      <c r="K101" s="455"/>
      <c r="L101" s="455"/>
      <c r="M101" s="455"/>
      <c r="N101" s="455"/>
      <c r="O101" s="455"/>
      <c r="P101" s="455"/>
      <c r="Q101" s="455"/>
      <c r="R101" s="455"/>
      <c r="S101" s="455"/>
      <c r="T101" s="455"/>
      <c r="U101" s="455"/>
      <c r="V101" s="455"/>
      <c r="W101" s="455"/>
      <c r="X101" s="75"/>
      <c r="Y101" s="86"/>
    </row>
    <row r="102" spans="1:25" ht="13.5" hidden="1">
      <c r="A102" s="38"/>
      <c r="B102" s="36"/>
      <c r="C102" s="39"/>
      <c r="D102" s="36"/>
      <c r="E102" s="455"/>
      <c r="F102" s="455"/>
      <c r="G102" s="455"/>
      <c r="H102" s="455"/>
      <c r="I102" s="455"/>
      <c r="J102" s="455"/>
      <c r="K102" s="455"/>
      <c r="L102" s="455"/>
      <c r="M102" s="455"/>
      <c r="N102" s="455"/>
      <c r="O102" s="455"/>
      <c r="P102" s="455"/>
      <c r="Q102" s="455"/>
      <c r="R102" s="455"/>
      <c r="S102" s="455"/>
      <c r="T102" s="455"/>
      <c r="U102" s="455"/>
      <c r="V102" s="455"/>
      <c r="W102" s="455"/>
      <c r="X102" s="75"/>
      <c r="Y102" s="86"/>
    </row>
    <row r="103" spans="1:25" ht="13.5" hidden="1">
      <c r="A103" s="38"/>
      <c r="B103" s="36"/>
      <c r="C103" s="39"/>
      <c r="D103" s="36"/>
      <c r="E103" s="75"/>
      <c r="F103" s="455" t="s">
        <v>132</v>
      </c>
      <c r="G103" s="455"/>
      <c r="H103" s="455"/>
      <c r="I103" s="455"/>
      <c r="J103" s="455"/>
      <c r="K103" s="455"/>
      <c r="L103" s="455"/>
      <c r="M103" s="455"/>
      <c r="N103" s="455"/>
      <c r="O103" s="455"/>
      <c r="P103" s="455"/>
      <c r="Q103" s="455"/>
      <c r="R103" s="455"/>
      <c r="S103" s="455"/>
      <c r="T103" s="455"/>
      <c r="U103" s="455"/>
      <c r="V103" s="455"/>
      <c r="W103" s="455"/>
      <c r="X103" s="75"/>
      <c r="Y103" s="86"/>
    </row>
    <row r="104" spans="1:25" ht="13.5" hidden="1">
      <c r="A104" s="38"/>
      <c r="B104" s="36"/>
      <c r="C104" s="39"/>
      <c r="D104" s="36"/>
      <c r="E104" s="75"/>
      <c r="F104" s="455"/>
      <c r="G104" s="455"/>
      <c r="H104" s="455"/>
      <c r="I104" s="455"/>
      <c r="J104" s="455"/>
      <c r="K104" s="455"/>
      <c r="L104" s="455"/>
      <c r="M104" s="455"/>
      <c r="N104" s="455"/>
      <c r="O104" s="455"/>
      <c r="P104" s="455"/>
      <c r="Q104" s="455"/>
      <c r="R104" s="455"/>
      <c r="S104" s="455"/>
      <c r="T104" s="455"/>
      <c r="U104" s="455"/>
      <c r="V104" s="455"/>
      <c r="W104" s="455"/>
      <c r="X104" s="75"/>
      <c r="Y104" s="86"/>
    </row>
    <row r="105" spans="1:25" ht="13.5" hidden="1">
      <c r="A105" s="38"/>
      <c r="B105" s="36"/>
      <c r="C105" s="39"/>
      <c r="D105" s="36"/>
      <c r="E105" s="75"/>
      <c r="F105" s="455"/>
      <c r="G105" s="455"/>
      <c r="H105" s="455"/>
      <c r="I105" s="455"/>
      <c r="J105" s="455"/>
      <c r="K105" s="455"/>
      <c r="L105" s="455"/>
      <c r="M105" s="455"/>
      <c r="N105" s="455"/>
      <c r="O105" s="455"/>
      <c r="P105" s="455"/>
      <c r="Q105" s="455"/>
      <c r="R105" s="455"/>
      <c r="S105" s="455"/>
      <c r="T105" s="455"/>
      <c r="U105" s="455"/>
      <c r="V105" s="455"/>
      <c r="W105" s="455"/>
      <c r="X105" s="75"/>
      <c r="Y105" s="86"/>
    </row>
    <row r="106" spans="1:25" ht="13.5" hidden="1">
      <c r="A106" s="38"/>
      <c r="B106" s="36"/>
      <c r="C106" s="39"/>
      <c r="D106" s="36"/>
      <c r="E106" s="75"/>
      <c r="F106" s="455" t="s">
        <v>133</v>
      </c>
      <c r="G106" s="455"/>
      <c r="H106" s="455"/>
      <c r="I106" s="455"/>
      <c r="J106" s="455"/>
      <c r="K106" s="455"/>
      <c r="L106" s="455"/>
      <c r="M106" s="455"/>
      <c r="N106" s="455"/>
      <c r="O106" s="455"/>
      <c r="P106" s="455"/>
      <c r="Q106" s="455"/>
      <c r="R106" s="455"/>
      <c r="S106" s="455"/>
      <c r="T106" s="455"/>
      <c r="U106" s="455"/>
      <c r="V106" s="455"/>
      <c r="W106" s="455"/>
      <c r="X106" s="75"/>
      <c r="Y106" s="86"/>
    </row>
    <row r="107" spans="1:25" ht="13.5" hidden="1">
      <c r="A107" s="38"/>
      <c r="B107" s="36"/>
      <c r="C107" s="39"/>
      <c r="D107" s="36"/>
      <c r="E107" s="75"/>
      <c r="F107" s="455"/>
      <c r="G107" s="455"/>
      <c r="H107" s="455"/>
      <c r="I107" s="455"/>
      <c r="J107" s="455"/>
      <c r="K107" s="455"/>
      <c r="L107" s="455"/>
      <c r="M107" s="455"/>
      <c r="N107" s="455"/>
      <c r="O107" s="455"/>
      <c r="P107" s="455"/>
      <c r="Q107" s="455"/>
      <c r="R107" s="455"/>
      <c r="S107" s="455"/>
      <c r="T107" s="455"/>
      <c r="U107" s="455"/>
      <c r="V107" s="455"/>
      <c r="W107" s="455"/>
      <c r="X107" s="75"/>
      <c r="Y107" s="86"/>
    </row>
    <row r="108" spans="1:25" ht="13.5" hidden="1">
      <c r="A108" s="38"/>
      <c r="B108" s="36"/>
      <c r="C108" s="39"/>
      <c r="D108" s="36"/>
      <c r="E108" s="75"/>
      <c r="F108" s="455"/>
      <c r="G108" s="455"/>
      <c r="H108" s="455"/>
      <c r="I108" s="455"/>
      <c r="J108" s="455"/>
      <c r="K108" s="455"/>
      <c r="L108" s="455"/>
      <c r="M108" s="455"/>
      <c r="N108" s="455"/>
      <c r="O108" s="455"/>
      <c r="P108" s="455"/>
      <c r="Q108" s="455"/>
      <c r="R108" s="455"/>
      <c r="S108" s="455"/>
      <c r="T108" s="455"/>
      <c r="U108" s="455"/>
      <c r="V108" s="455"/>
      <c r="W108" s="455"/>
      <c r="X108" s="75"/>
      <c r="Y108" s="86"/>
    </row>
    <row r="109" spans="1:25" ht="13.5" hidden="1">
      <c r="A109" s="38"/>
      <c r="B109" s="36"/>
      <c r="C109" s="39"/>
      <c r="D109" s="36"/>
      <c r="E109" s="75"/>
      <c r="F109" s="455" t="s">
        <v>134</v>
      </c>
      <c r="G109" s="455"/>
      <c r="H109" s="455"/>
      <c r="I109" s="455"/>
      <c r="J109" s="455"/>
      <c r="K109" s="455"/>
      <c r="L109" s="455"/>
      <c r="M109" s="455"/>
      <c r="N109" s="455"/>
      <c r="O109" s="455"/>
      <c r="P109" s="455"/>
      <c r="Q109" s="455"/>
      <c r="R109" s="455"/>
      <c r="S109" s="455"/>
      <c r="T109" s="455"/>
      <c r="U109" s="455"/>
      <c r="V109" s="455"/>
      <c r="W109" s="455"/>
      <c r="X109" s="75"/>
      <c r="Y109" s="86"/>
    </row>
    <row r="110" spans="1:25" ht="13.5" hidden="1">
      <c r="A110" s="38"/>
      <c r="B110" s="36"/>
      <c r="C110" s="39"/>
      <c r="D110" s="36"/>
      <c r="E110" s="75"/>
      <c r="F110" s="455"/>
      <c r="G110" s="455"/>
      <c r="H110" s="455"/>
      <c r="I110" s="455"/>
      <c r="J110" s="455"/>
      <c r="K110" s="455"/>
      <c r="L110" s="455"/>
      <c r="M110" s="455"/>
      <c r="N110" s="455"/>
      <c r="O110" s="455"/>
      <c r="P110" s="455"/>
      <c r="Q110" s="455"/>
      <c r="R110" s="455"/>
      <c r="S110" s="455"/>
      <c r="T110" s="455"/>
      <c r="U110" s="455"/>
      <c r="V110" s="455"/>
      <c r="W110" s="455"/>
      <c r="X110" s="75"/>
      <c r="Y110" s="86"/>
    </row>
    <row r="111" spans="1:25" ht="13.5" hidden="1">
      <c r="A111" s="38"/>
      <c r="B111" s="36"/>
      <c r="C111" s="39"/>
      <c r="D111" s="36"/>
      <c r="E111" s="75"/>
      <c r="F111" s="455"/>
      <c r="G111" s="455"/>
      <c r="H111" s="455"/>
      <c r="I111" s="455"/>
      <c r="J111" s="455"/>
      <c r="K111" s="455"/>
      <c r="L111" s="455"/>
      <c r="M111" s="455"/>
      <c r="N111" s="455"/>
      <c r="O111" s="455"/>
      <c r="P111" s="455"/>
      <c r="Q111" s="455"/>
      <c r="R111" s="455"/>
      <c r="S111" s="455"/>
      <c r="T111" s="455"/>
      <c r="U111" s="455"/>
      <c r="V111" s="455"/>
      <c r="W111" s="455"/>
      <c r="X111" s="75"/>
      <c r="Y111" s="86"/>
    </row>
    <row r="112" spans="1:25" ht="13.5" hidden="1">
      <c r="A112" s="38"/>
      <c r="B112" s="36"/>
      <c r="C112" s="39"/>
      <c r="D112" s="36"/>
      <c r="E112" s="75"/>
      <c r="F112" s="455"/>
      <c r="G112" s="455"/>
      <c r="H112" s="455"/>
      <c r="I112" s="455"/>
      <c r="J112" s="455"/>
      <c r="K112" s="455"/>
      <c r="L112" s="455"/>
      <c r="M112" s="455"/>
      <c r="N112" s="455"/>
      <c r="O112" s="455"/>
      <c r="P112" s="455"/>
      <c r="Q112" s="455"/>
      <c r="R112" s="455"/>
      <c r="S112" s="455"/>
      <c r="T112" s="455"/>
      <c r="U112" s="455"/>
      <c r="V112" s="455"/>
      <c r="W112" s="455"/>
      <c r="X112" s="75"/>
      <c r="Y112" s="86"/>
    </row>
    <row r="113" spans="1:25" ht="13.5" hidden="1">
      <c r="A113" s="38"/>
      <c r="B113" s="36"/>
      <c r="C113" s="39"/>
      <c r="D113" s="36"/>
      <c r="E113" s="75"/>
      <c r="F113" s="455" t="s">
        <v>135</v>
      </c>
      <c r="G113" s="455"/>
      <c r="H113" s="455"/>
      <c r="I113" s="455"/>
      <c r="J113" s="455"/>
      <c r="K113" s="455"/>
      <c r="L113" s="455"/>
      <c r="M113" s="455"/>
      <c r="N113" s="455"/>
      <c r="O113" s="455"/>
      <c r="P113" s="455"/>
      <c r="Q113" s="455"/>
      <c r="R113" s="455"/>
      <c r="S113" s="455"/>
      <c r="T113" s="455"/>
      <c r="U113" s="455"/>
      <c r="V113" s="455"/>
      <c r="W113" s="455"/>
      <c r="X113" s="75"/>
      <c r="Y113" s="86"/>
    </row>
    <row r="114" spans="1:25" ht="13.5" hidden="1">
      <c r="A114" s="38"/>
      <c r="B114" s="36"/>
      <c r="C114" s="39"/>
      <c r="D114" s="36"/>
      <c r="E114" s="75"/>
      <c r="F114" s="455"/>
      <c r="G114" s="455"/>
      <c r="H114" s="455"/>
      <c r="I114" s="455"/>
      <c r="J114" s="455"/>
      <c r="K114" s="455"/>
      <c r="L114" s="455"/>
      <c r="M114" s="455"/>
      <c r="N114" s="455"/>
      <c r="O114" s="455"/>
      <c r="P114" s="455"/>
      <c r="Q114" s="455"/>
      <c r="R114" s="455"/>
      <c r="S114" s="455"/>
      <c r="T114" s="455"/>
      <c r="U114" s="455"/>
      <c r="V114" s="455"/>
      <c r="W114" s="455"/>
      <c r="X114" s="75"/>
      <c r="Y114" s="86"/>
    </row>
    <row r="115" spans="1:25" ht="13.5" hidden="1">
      <c r="A115" s="38"/>
      <c r="B115" s="36"/>
      <c r="C115" s="39"/>
      <c r="D115" s="36"/>
      <c r="E115" s="75"/>
      <c r="F115" s="455"/>
      <c r="G115" s="455"/>
      <c r="H115" s="455"/>
      <c r="I115" s="455"/>
      <c r="J115" s="455"/>
      <c r="K115" s="455"/>
      <c r="L115" s="455"/>
      <c r="M115" s="455"/>
      <c r="N115" s="455"/>
      <c r="O115" s="455"/>
      <c r="P115" s="455"/>
      <c r="Q115" s="455"/>
      <c r="R115" s="455"/>
      <c r="S115" s="455"/>
      <c r="T115" s="455"/>
      <c r="U115" s="455"/>
      <c r="V115" s="455"/>
      <c r="W115" s="455"/>
      <c r="X115" s="75"/>
      <c r="Y115" s="86"/>
    </row>
    <row r="116" spans="1:25" ht="13.5" hidden="1">
      <c r="A116" s="38"/>
      <c r="B116" s="36"/>
      <c r="C116" s="39"/>
      <c r="D116" s="36"/>
      <c r="E116" s="75"/>
      <c r="F116" s="455"/>
      <c r="G116" s="455"/>
      <c r="H116" s="455"/>
      <c r="I116" s="455"/>
      <c r="J116" s="455"/>
      <c r="K116" s="455"/>
      <c r="L116" s="455"/>
      <c r="M116" s="455"/>
      <c r="N116" s="455"/>
      <c r="O116" s="455"/>
      <c r="P116" s="455"/>
      <c r="Q116" s="455"/>
      <c r="R116" s="455"/>
      <c r="S116" s="455"/>
      <c r="T116" s="455"/>
      <c r="U116" s="455"/>
      <c r="V116" s="455"/>
      <c r="W116" s="455"/>
      <c r="X116" s="75"/>
      <c r="Y116" s="86"/>
    </row>
    <row r="117" spans="1:25" ht="13.5" hidden="1">
      <c r="A117" s="38"/>
      <c r="B117" s="36"/>
      <c r="C117" s="39"/>
      <c r="D117" s="36"/>
      <c r="E117" s="75"/>
      <c r="F117" s="455"/>
      <c r="G117" s="455"/>
      <c r="H117" s="455"/>
      <c r="I117" s="455"/>
      <c r="J117" s="455"/>
      <c r="K117" s="455"/>
      <c r="L117" s="455"/>
      <c r="M117" s="455"/>
      <c r="N117" s="455"/>
      <c r="O117" s="455"/>
      <c r="P117" s="455"/>
      <c r="Q117" s="455"/>
      <c r="R117" s="455"/>
      <c r="S117" s="455"/>
      <c r="T117" s="455"/>
      <c r="U117" s="455"/>
      <c r="V117" s="455"/>
      <c r="W117" s="455"/>
      <c r="X117" s="75"/>
      <c r="Y117" s="86"/>
    </row>
    <row r="118" spans="1:25" ht="13.5" hidden="1">
      <c r="A118" s="38"/>
      <c r="B118" s="36"/>
      <c r="C118" s="39"/>
      <c r="D118" s="61" t="s">
        <v>122</v>
      </c>
      <c r="E118" s="454" t="s">
        <v>136</v>
      </c>
      <c r="F118" s="454"/>
      <c r="G118" s="454"/>
      <c r="H118" s="454"/>
      <c r="I118" s="454"/>
      <c r="J118" s="454"/>
      <c r="K118" s="454"/>
      <c r="L118" s="454"/>
      <c r="M118" s="454"/>
      <c r="N118" s="454"/>
      <c r="O118" s="454"/>
      <c r="P118" s="454"/>
      <c r="Q118" s="454"/>
      <c r="R118" s="454"/>
      <c r="S118" s="454"/>
      <c r="T118" s="454"/>
      <c r="U118" s="454"/>
      <c r="V118" s="454"/>
      <c r="W118" s="454"/>
      <c r="X118" s="454"/>
      <c r="Y118" s="86"/>
    </row>
    <row r="119" spans="1:25" ht="13.5" hidden="1">
      <c r="A119" s="38"/>
      <c r="B119" s="36"/>
      <c r="C119" s="39"/>
      <c r="D119" s="61"/>
      <c r="E119" s="454"/>
      <c r="F119" s="454"/>
      <c r="G119" s="454"/>
      <c r="H119" s="454"/>
      <c r="I119" s="454"/>
      <c r="J119" s="454"/>
      <c r="K119" s="454"/>
      <c r="L119" s="454"/>
      <c r="M119" s="454"/>
      <c r="N119" s="454"/>
      <c r="O119" s="454"/>
      <c r="P119" s="454"/>
      <c r="Q119" s="454"/>
      <c r="R119" s="454"/>
      <c r="S119" s="454"/>
      <c r="T119" s="454"/>
      <c r="U119" s="454"/>
      <c r="V119" s="454"/>
      <c r="W119" s="454"/>
      <c r="X119" s="454"/>
      <c r="Y119" s="86"/>
    </row>
    <row r="120" spans="1:25" ht="13.5" hidden="1">
      <c r="A120" s="38"/>
      <c r="B120" s="36"/>
      <c r="C120" s="39"/>
      <c r="D120" s="61"/>
      <c r="E120" s="454"/>
      <c r="F120" s="454"/>
      <c r="G120" s="454"/>
      <c r="H120" s="454"/>
      <c r="I120" s="454"/>
      <c r="J120" s="454"/>
      <c r="K120" s="454"/>
      <c r="L120" s="454"/>
      <c r="M120" s="454"/>
      <c r="N120" s="454"/>
      <c r="O120" s="454"/>
      <c r="P120" s="454"/>
      <c r="Q120" s="454"/>
      <c r="R120" s="454"/>
      <c r="S120" s="454"/>
      <c r="T120" s="454"/>
      <c r="U120" s="454"/>
      <c r="V120" s="454"/>
      <c r="W120" s="454"/>
      <c r="X120" s="454"/>
      <c r="Y120" s="86"/>
    </row>
    <row r="121" spans="1:25" ht="13.5" hidden="1">
      <c r="A121" s="38"/>
      <c r="B121" s="36"/>
      <c r="C121" s="39"/>
      <c r="D121" s="61"/>
      <c r="E121" s="454"/>
      <c r="F121" s="454"/>
      <c r="G121" s="454"/>
      <c r="H121" s="454"/>
      <c r="I121" s="454"/>
      <c r="J121" s="454"/>
      <c r="K121" s="454"/>
      <c r="L121" s="454"/>
      <c r="M121" s="454"/>
      <c r="N121" s="454"/>
      <c r="O121" s="454"/>
      <c r="P121" s="454"/>
      <c r="Q121" s="454"/>
      <c r="R121" s="454"/>
      <c r="S121" s="454"/>
      <c r="T121" s="454"/>
      <c r="U121" s="454"/>
      <c r="V121" s="454"/>
      <c r="W121" s="454"/>
      <c r="X121" s="454"/>
      <c r="Y121" s="86"/>
    </row>
    <row r="122" spans="1:25" ht="13.5" hidden="1">
      <c r="A122" s="38"/>
      <c r="B122" s="36"/>
      <c r="C122" s="39"/>
      <c r="D122" s="61"/>
      <c r="E122" s="454"/>
      <c r="F122" s="454"/>
      <c r="G122" s="454"/>
      <c r="H122" s="454"/>
      <c r="I122" s="454"/>
      <c r="J122" s="454"/>
      <c r="K122" s="454"/>
      <c r="L122" s="454"/>
      <c r="M122" s="454"/>
      <c r="N122" s="454"/>
      <c r="O122" s="454"/>
      <c r="P122" s="454"/>
      <c r="Q122" s="454"/>
      <c r="R122" s="454"/>
      <c r="S122" s="454"/>
      <c r="T122" s="454"/>
      <c r="U122" s="454"/>
      <c r="V122" s="454"/>
      <c r="W122" s="454"/>
      <c r="X122" s="454"/>
      <c r="Y122" s="86"/>
    </row>
    <row r="123" spans="1:25" ht="13.5" hidden="1">
      <c r="A123" s="38"/>
      <c r="B123" s="36"/>
      <c r="C123" s="39"/>
      <c r="D123" s="36"/>
      <c r="E123" s="455" t="s">
        <v>137</v>
      </c>
      <c r="F123" s="455"/>
      <c r="G123" s="455"/>
      <c r="H123" s="455"/>
      <c r="I123" s="455"/>
      <c r="J123" s="455"/>
      <c r="K123" s="455"/>
      <c r="L123" s="455"/>
      <c r="M123" s="455"/>
      <c r="N123" s="455"/>
      <c r="O123" s="455"/>
      <c r="P123" s="455"/>
      <c r="Q123" s="455"/>
      <c r="R123" s="455"/>
      <c r="S123" s="455"/>
      <c r="T123" s="455"/>
      <c r="U123" s="455"/>
      <c r="V123" s="455"/>
      <c r="W123" s="455"/>
      <c r="X123" s="75"/>
      <c r="Y123" s="86"/>
    </row>
    <row r="124" spans="1:25" ht="13.5" hidden="1">
      <c r="A124" s="38"/>
      <c r="B124" s="36"/>
      <c r="C124" s="39"/>
      <c r="D124" s="36"/>
      <c r="E124" s="455"/>
      <c r="F124" s="455"/>
      <c r="G124" s="455"/>
      <c r="H124" s="455"/>
      <c r="I124" s="455"/>
      <c r="J124" s="455"/>
      <c r="K124" s="455"/>
      <c r="L124" s="455"/>
      <c r="M124" s="455"/>
      <c r="N124" s="455"/>
      <c r="O124" s="455"/>
      <c r="P124" s="455"/>
      <c r="Q124" s="455"/>
      <c r="R124" s="455"/>
      <c r="S124" s="455"/>
      <c r="T124" s="455"/>
      <c r="U124" s="455"/>
      <c r="V124" s="455"/>
      <c r="W124" s="455"/>
      <c r="X124" s="75"/>
      <c r="Y124" s="86"/>
    </row>
    <row r="125" spans="1:25" ht="13.5" hidden="1">
      <c r="A125" s="38"/>
      <c r="B125" s="36"/>
      <c r="C125" s="39"/>
      <c r="D125" s="36"/>
      <c r="E125" s="79"/>
      <c r="F125" s="455" t="s">
        <v>138</v>
      </c>
      <c r="G125" s="455"/>
      <c r="H125" s="455"/>
      <c r="I125" s="455"/>
      <c r="J125" s="455"/>
      <c r="K125" s="455"/>
      <c r="L125" s="455"/>
      <c r="M125" s="455"/>
      <c r="N125" s="455"/>
      <c r="O125" s="455"/>
      <c r="P125" s="455"/>
      <c r="Q125" s="455"/>
      <c r="R125" s="455"/>
      <c r="S125" s="455"/>
      <c r="T125" s="455"/>
      <c r="U125" s="455"/>
      <c r="V125" s="455"/>
      <c r="W125" s="455"/>
      <c r="X125" s="75"/>
      <c r="Y125" s="86"/>
    </row>
    <row r="126" spans="1:25" ht="13.5" hidden="1">
      <c r="A126" s="38"/>
      <c r="B126" s="36"/>
      <c r="C126" s="39"/>
      <c r="D126" s="36"/>
      <c r="E126" s="79"/>
      <c r="F126" s="455"/>
      <c r="G126" s="455"/>
      <c r="H126" s="455"/>
      <c r="I126" s="455"/>
      <c r="J126" s="455"/>
      <c r="K126" s="455"/>
      <c r="L126" s="455"/>
      <c r="M126" s="455"/>
      <c r="N126" s="455"/>
      <c r="O126" s="455"/>
      <c r="P126" s="455"/>
      <c r="Q126" s="455"/>
      <c r="R126" s="455"/>
      <c r="S126" s="455"/>
      <c r="T126" s="455"/>
      <c r="U126" s="455"/>
      <c r="V126" s="455"/>
      <c r="W126" s="455"/>
      <c r="X126" s="75"/>
      <c r="Y126" s="86"/>
    </row>
    <row r="127" spans="1:25" ht="13.5" hidden="1">
      <c r="A127" s="38"/>
      <c r="B127" s="36"/>
      <c r="C127" s="39"/>
      <c r="D127" s="36"/>
      <c r="E127" s="79"/>
      <c r="F127" s="455"/>
      <c r="G127" s="455"/>
      <c r="H127" s="455"/>
      <c r="I127" s="455"/>
      <c r="J127" s="455"/>
      <c r="K127" s="455"/>
      <c r="L127" s="455"/>
      <c r="M127" s="455"/>
      <c r="N127" s="455"/>
      <c r="O127" s="455"/>
      <c r="P127" s="455"/>
      <c r="Q127" s="455"/>
      <c r="R127" s="455"/>
      <c r="S127" s="455"/>
      <c r="T127" s="455"/>
      <c r="U127" s="455"/>
      <c r="V127" s="455"/>
      <c r="W127" s="455"/>
      <c r="X127" s="75"/>
      <c r="Y127" s="86"/>
    </row>
    <row r="128" spans="1:25" ht="13.5" hidden="1">
      <c r="A128" s="38"/>
      <c r="B128" s="36"/>
      <c r="C128" s="39"/>
      <c r="D128" s="36"/>
      <c r="E128" s="79"/>
      <c r="F128" s="455" t="s">
        <v>139</v>
      </c>
      <c r="G128" s="455"/>
      <c r="H128" s="455"/>
      <c r="I128" s="455"/>
      <c r="J128" s="455"/>
      <c r="K128" s="455"/>
      <c r="L128" s="455"/>
      <c r="M128" s="455"/>
      <c r="N128" s="455"/>
      <c r="O128" s="455"/>
      <c r="P128" s="455"/>
      <c r="Q128" s="455"/>
      <c r="R128" s="455"/>
      <c r="S128" s="455"/>
      <c r="T128" s="455"/>
      <c r="U128" s="455"/>
      <c r="V128" s="455"/>
      <c r="W128" s="455"/>
      <c r="X128" s="75"/>
      <c r="Y128" s="86"/>
    </row>
    <row r="129" spans="1:25" ht="13.5" hidden="1">
      <c r="A129" s="38"/>
      <c r="B129" s="36"/>
      <c r="C129" s="39"/>
      <c r="D129" s="36"/>
      <c r="E129" s="79"/>
      <c r="F129" s="455"/>
      <c r="G129" s="455"/>
      <c r="H129" s="455"/>
      <c r="I129" s="455"/>
      <c r="J129" s="455"/>
      <c r="K129" s="455"/>
      <c r="L129" s="455"/>
      <c r="M129" s="455"/>
      <c r="N129" s="455"/>
      <c r="O129" s="455"/>
      <c r="P129" s="455"/>
      <c r="Q129" s="455"/>
      <c r="R129" s="455"/>
      <c r="S129" s="455"/>
      <c r="T129" s="455"/>
      <c r="U129" s="455"/>
      <c r="V129" s="455"/>
      <c r="W129" s="455"/>
      <c r="X129" s="75"/>
      <c r="Y129" s="86"/>
    </row>
    <row r="130" spans="1:25" ht="13.5" hidden="1">
      <c r="A130" s="38"/>
      <c r="B130" s="36"/>
      <c r="C130" s="39"/>
      <c r="D130" s="36"/>
      <c r="E130" s="79"/>
      <c r="F130" s="455"/>
      <c r="G130" s="455"/>
      <c r="H130" s="455"/>
      <c r="I130" s="455"/>
      <c r="J130" s="455"/>
      <c r="K130" s="455"/>
      <c r="L130" s="455"/>
      <c r="M130" s="455"/>
      <c r="N130" s="455"/>
      <c r="O130" s="455"/>
      <c r="P130" s="455"/>
      <c r="Q130" s="455"/>
      <c r="R130" s="455"/>
      <c r="S130" s="455"/>
      <c r="T130" s="455"/>
      <c r="U130" s="455"/>
      <c r="V130" s="455"/>
      <c r="W130" s="455"/>
      <c r="X130" s="75"/>
      <c r="Y130" s="86"/>
    </row>
    <row r="131" spans="1:25" ht="13.5" hidden="1">
      <c r="A131" s="38"/>
      <c r="B131" s="36"/>
      <c r="C131" s="39"/>
      <c r="D131" s="36"/>
      <c r="E131" s="79"/>
      <c r="F131" s="455" t="s">
        <v>140</v>
      </c>
      <c r="G131" s="455"/>
      <c r="H131" s="455"/>
      <c r="I131" s="455"/>
      <c r="J131" s="455"/>
      <c r="K131" s="455"/>
      <c r="L131" s="455"/>
      <c r="M131" s="455"/>
      <c r="N131" s="455"/>
      <c r="O131" s="455"/>
      <c r="P131" s="455"/>
      <c r="Q131" s="455"/>
      <c r="R131" s="455"/>
      <c r="S131" s="455"/>
      <c r="T131" s="455"/>
      <c r="U131" s="455"/>
      <c r="V131" s="455"/>
      <c r="W131" s="79"/>
      <c r="X131" s="75"/>
      <c r="Y131" s="86"/>
    </row>
    <row r="132" spans="1:25" ht="13.5" hidden="1">
      <c r="A132" s="38"/>
      <c r="B132" s="36"/>
      <c r="C132" s="39"/>
      <c r="D132" s="36"/>
      <c r="E132" s="79"/>
      <c r="F132" s="455"/>
      <c r="G132" s="455"/>
      <c r="H132" s="455"/>
      <c r="I132" s="455"/>
      <c r="J132" s="455"/>
      <c r="K132" s="455"/>
      <c r="L132" s="455"/>
      <c r="M132" s="455"/>
      <c r="N132" s="455"/>
      <c r="O132" s="455"/>
      <c r="P132" s="455"/>
      <c r="Q132" s="455"/>
      <c r="R132" s="455"/>
      <c r="S132" s="455"/>
      <c r="T132" s="455"/>
      <c r="U132" s="455"/>
      <c r="V132" s="455"/>
      <c r="W132" s="79"/>
      <c r="X132" s="75"/>
      <c r="Y132" s="86"/>
    </row>
    <row r="133" spans="1:25" ht="13.5" hidden="1">
      <c r="A133" s="38"/>
      <c r="B133" s="36"/>
      <c r="C133" s="39"/>
      <c r="D133" s="36"/>
      <c r="E133" s="79"/>
      <c r="F133" s="455"/>
      <c r="G133" s="455"/>
      <c r="H133" s="455"/>
      <c r="I133" s="455"/>
      <c r="J133" s="455"/>
      <c r="K133" s="455"/>
      <c r="L133" s="455"/>
      <c r="M133" s="455"/>
      <c r="N133" s="455"/>
      <c r="O133" s="455"/>
      <c r="P133" s="455"/>
      <c r="Q133" s="455"/>
      <c r="R133" s="455"/>
      <c r="S133" s="455"/>
      <c r="T133" s="455"/>
      <c r="U133" s="455"/>
      <c r="V133" s="455"/>
      <c r="W133" s="79"/>
      <c r="X133" s="75"/>
      <c r="Y133" s="86"/>
    </row>
    <row r="134" spans="1:25" ht="13.5" hidden="1">
      <c r="A134" s="38"/>
      <c r="B134" s="36"/>
      <c r="C134" s="39"/>
      <c r="D134" s="36"/>
      <c r="E134" s="79"/>
      <c r="F134" s="455"/>
      <c r="G134" s="455"/>
      <c r="H134" s="455"/>
      <c r="I134" s="455"/>
      <c r="J134" s="455"/>
      <c r="K134" s="455"/>
      <c r="L134" s="455"/>
      <c r="M134" s="455"/>
      <c r="N134" s="455"/>
      <c r="O134" s="455"/>
      <c r="P134" s="455"/>
      <c r="Q134" s="455"/>
      <c r="R134" s="455"/>
      <c r="S134" s="455"/>
      <c r="T134" s="455"/>
      <c r="U134" s="455"/>
      <c r="V134" s="455"/>
      <c r="W134" s="79"/>
      <c r="X134" s="75"/>
      <c r="Y134" s="86"/>
    </row>
    <row r="135" spans="1:25" ht="13.5" hidden="1">
      <c r="A135" s="38"/>
      <c r="B135" s="36"/>
      <c r="C135" s="39"/>
      <c r="D135" s="36"/>
      <c r="E135" s="79"/>
      <c r="F135" s="455" t="s">
        <v>141</v>
      </c>
      <c r="G135" s="455"/>
      <c r="H135" s="455"/>
      <c r="I135" s="455"/>
      <c r="J135" s="455"/>
      <c r="K135" s="455"/>
      <c r="L135" s="455"/>
      <c r="M135" s="455"/>
      <c r="N135" s="455"/>
      <c r="O135" s="455"/>
      <c r="P135" s="455"/>
      <c r="Q135" s="455"/>
      <c r="R135" s="455"/>
      <c r="S135" s="455"/>
      <c r="T135" s="455"/>
      <c r="U135" s="455"/>
      <c r="V135" s="455"/>
      <c r="W135" s="455"/>
      <c r="X135" s="75"/>
      <c r="Y135" s="86"/>
    </row>
    <row r="136" spans="1:25" ht="13.5" hidden="1">
      <c r="A136" s="38"/>
      <c r="B136" s="36"/>
      <c r="C136" s="39"/>
      <c r="D136" s="36"/>
      <c r="E136" s="79"/>
      <c r="F136" s="455"/>
      <c r="G136" s="455"/>
      <c r="H136" s="455"/>
      <c r="I136" s="455"/>
      <c r="J136" s="455"/>
      <c r="K136" s="455"/>
      <c r="L136" s="455"/>
      <c r="M136" s="455"/>
      <c r="N136" s="455"/>
      <c r="O136" s="455"/>
      <c r="P136" s="455"/>
      <c r="Q136" s="455"/>
      <c r="R136" s="455"/>
      <c r="S136" s="455"/>
      <c r="T136" s="455"/>
      <c r="U136" s="455"/>
      <c r="V136" s="455"/>
      <c r="W136" s="455"/>
      <c r="X136" s="75"/>
      <c r="Y136" s="86"/>
    </row>
    <row r="137" spans="1:25" ht="13.5" hidden="1">
      <c r="A137" s="38"/>
      <c r="B137" s="36"/>
      <c r="C137" s="39"/>
      <c r="D137" s="36"/>
      <c r="E137" s="79"/>
      <c r="F137" s="455"/>
      <c r="G137" s="455"/>
      <c r="H137" s="455"/>
      <c r="I137" s="455"/>
      <c r="J137" s="455"/>
      <c r="K137" s="455"/>
      <c r="L137" s="455"/>
      <c r="M137" s="455"/>
      <c r="N137" s="455"/>
      <c r="O137" s="455"/>
      <c r="P137" s="455"/>
      <c r="Q137" s="455"/>
      <c r="R137" s="455"/>
      <c r="S137" s="455"/>
      <c r="T137" s="455"/>
      <c r="U137" s="455"/>
      <c r="V137" s="455"/>
      <c r="W137" s="455"/>
      <c r="X137" s="75"/>
      <c r="Y137" s="86"/>
    </row>
    <row r="138" spans="1:25" ht="13.5" hidden="1">
      <c r="A138" s="38"/>
      <c r="B138" s="36"/>
      <c r="C138" s="39"/>
      <c r="D138" s="36"/>
      <c r="E138" s="79"/>
      <c r="F138" s="455"/>
      <c r="G138" s="455"/>
      <c r="H138" s="455"/>
      <c r="I138" s="455"/>
      <c r="J138" s="455"/>
      <c r="K138" s="455"/>
      <c r="L138" s="455"/>
      <c r="M138" s="455"/>
      <c r="N138" s="455"/>
      <c r="O138" s="455"/>
      <c r="P138" s="455"/>
      <c r="Q138" s="455"/>
      <c r="R138" s="455"/>
      <c r="S138" s="455"/>
      <c r="T138" s="455"/>
      <c r="U138" s="455"/>
      <c r="V138" s="455"/>
      <c r="W138" s="455"/>
      <c r="X138" s="75"/>
      <c r="Y138" s="86"/>
    </row>
    <row r="139" spans="1:25" ht="13.5" hidden="1">
      <c r="A139" s="38"/>
      <c r="B139" s="36"/>
      <c r="C139" s="39"/>
      <c r="D139" s="36"/>
      <c r="E139" s="79"/>
      <c r="F139" s="455"/>
      <c r="G139" s="455"/>
      <c r="H139" s="455"/>
      <c r="I139" s="455"/>
      <c r="J139" s="455"/>
      <c r="K139" s="455"/>
      <c r="L139" s="455"/>
      <c r="M139" s="455"/>
      <c r="N139" s="455"/>
      <c r="O139" s="455"/>
      <c r="P139" s="455"/>
      <c r="Q139" s="455"/>
      <c r="R139" s="455"/>
      <c r="S139" s="455"/>
      <c r="T139" s="455"/>
      <c r="U139" s="455"/>
      <c r="V139" s="455"/>
      <c r="W139" s="455"/>
      <c r="X139" s="75"/>
      <c r="Y139" s="86"/>
    </row>
    <row r="140" spans="1:25" ht="13.5" hidden="1">
      <c r="A140" s="38"/>
      <c r="B140" s="36"/>
      <c r="C140" s="39"/>
      <c r="D140" s="36"/>
      <c r="E140" s="79"/>
      <c r="F140" s="455"/>
      <c r="G140" s="455"/>
      <c r="H140" s="455"/>
      <c r="I140" s="455"/>
      <c r="J140" s="455"/>
      <c r="K140" s="455"/>
      <c r="L140" s="455"/>
      <c r="M140" s="455"/>
      <c r="N140" s="455"/>
      <c r="O140" s="455"/>
      <c r="P140" s="455"/>
      <c r="Q140" s="455"/>
      <c r="R140" s="455"/>
      <c r="S140" s="455"/>
      <c r="T140" s="455"/>
      <c r="U140" s="455"/>
      <c r="V140" s="455"/>
      <c r="W140" s="455"/>
      <c r="X140" s="75"/>
      <c r="Y140" s="86"/>
    </row>
    <row r="141" spans="1:25" ht="13.5" hidden="1">
      <c r="A141" s="38"/>
      <c r="B141" s="36"/>
      <c r="C141" s="39"/>
      <c r="D141" s="61" t="s">
        <v>122</v>
      </c>
      <c r="E141" s="454" t="s">
        <v>142</v>
      </c>
      <c r="F141" s="454"/>
      <c r="G141" s="454"/>
      <c r="H141" s="454"/>
      <c r="I141" s="454"/>
      <c r="J141" s="454"/>
      <c r="K141" s="454"/>
      <c r="L141" s="454"/>
      <c r="M141" s="454"/>
      <c r="N141" s="454"/>
      <c r="O141" s="454"/>
      <c r="P141" s="454"/>
      <c r="Q141" s="454"/>
      <c r="R141" s="454"/>
      <c r="S141" s="454"/>
      <c r="T141" s="454"/>
      <c r="U141" s="454"/>
      <c r="V141" s="454"/>
      <c r="W141" s="454"/>
      <c r="X141" s="454"/>
      <c r="Y141" s="86"/>
    </row>
    <row r="142" spans="1:25" ht="13.5" hidden="1">
      <c r="A142" s="38"/>
      <c r="B142" s="36"/>
      <c r="C142" s="39"/>
      <c r="D142" s="61"/>
      <c r="E142" s="454"/>
      <c r="F142" s="454"/>
      <c r="G142" s="454"/>
      <c r="H142" s="454"/>
      <c r="I142" s="454"/>
      <c r="J142" s="454"/>
      <c r="K142" s="454"/>
      <c r="L142" s="454"/>
      <c r="M142" s="454"/>
      <c r="N142" s="454"/>
      <c r="O142" s="454"/>
      <c r="P142" s="454"/>
      <c r="Q142" s="454"/>
      <c r="R142" s="454"/>
      <c r="S142" s="454"/>
      <c r="T142" s="454"/>
      <c r="U142" s="454"/>
      <c r="V142" s="454"/>
      <c r="W142" s="454"/>
      <c r="X142" s="454"/>
      <c r="Y142" s="86"/>
    </row>
    <row r="143" spans="1:25" ht="13.5" hidden="1">
      <c r="A143" s="38"/>
      <c r="B143" s="36"/>
      <c r="C143" s="39"/>
      <c r="D143" s="61"/>
      <c r="E143" s="454"/>
      <c r="F143" s="454"/>
      <c r="G143" s="454"/>
      <c r="H143" s="454"/>
      <c r="I143" s="454"/>
      <c r="J143" s="454"/>
      <c r="K143" s="454"/>
      <c r="L143" s="454"/>
      <c r="M143" s="454"/>
      <c r="N143" s="454"/>
      <c r="O143" s="454"/>
      <c r="P143" s="454"/>
      <c r="Q143" s="454"/>
      <c r="R143" s="454"/>
      <c r="S143" s="454"/>
      <c r="T143" s="454"/>
      <c r="U143" s="454"/>
      <c r="V143" s="454"/>
      <c r="W143" s="454"/>
      <c r="X143" s="454"/>
      <c r="Y143" s="86"/>
    </row>
    <row r="144" spans="1:25" ht="13.5" hidden="1">
      <c r="A144" s="38"/>
      <c r="B144" s="36"/>
      <c r="C144" s="39"/>
      <c r="D144" s="61"/>
      <c r="E144" s="454"/>
      <c r="F144" s="454"/>
      <c r="G144" s="454"/>
      <c r="H144" s="454"/>
      <c r="I144" s="454"/>
      <c r="J144" s="454"/>
      <c r="K144" s="454"/>
      <c r="L144" s="454"/>
      <c r="M144" s="454"/>
      <c r="N144" s="454"/>
      <c r="O144" s="454"/>
      <c r="P144" s="454"/>
      <c r="Q144" s="454"/>
      <c r="R144" s="454"/>
      <c r="S144" s="454"/>
      <c r="T144" s="454"/>
      <c r="U144" s="454"/>
      <c r="V144" s="454"/>
      <c r="W144" s="454"/>
      <c r="X144" s="454"/>
      <c r="Y144" s="86"/>
    </row>
    <row r="145" spans="1:25" ht="13.5" hidden="1">
      <c r="A145" s="38"/>
      <c r="B145" s="36"/>
      <c r="C145" s="39"/>
      <c r="D145" s="61"/>
      <c r="E145" s="454"/>
      <c r="F145" s="454"/>
      <c r="G145" s="454"/>
      <c r="H145" s="454"/>
      <c r="I145" s="454"/>
      <c r="J145" s="454"/>
      <c r="K145" s="454"/>
      <c r="L145" s="454"/>
      <c r="M145" s="454"/>
      <c r="N145" s="454"/>
      <c r="O145" s="454"/>
      <c r="P145" s="454"/>
      <c r="Q145" s="454"/>
      <c r="R145" s="454"/>
      <c r="S145" s="454"/>
      <c r="T145" s="454"/>
      <c r="U145" s="454"/>
      <c r="V145" s="454"/>
      <c r="W145" s="454"/>
      <c r="X145" s="454"/>
      <c r="Y145" s="86"/>
    </row>
    <row r="146" spans="1:25" ht="13.5" hidden="1">
      <c r="A146" s="38"/>
      <c r="B146" s="36"/>
      <c r="C146" s="39"/>
      <c r="D146" s="36"/>
      <c r="E146" s="455" t="s">
        <v>143</v>
      </c>
      <c r="F146" s="455"/>
      <c r="G146" s="455"/>
      <c r="H146" s="455"/>
      <c r="I146" s="455"/>
      <c r="J146" s="455"/>
      <c r="K146" s="455"/>
      <c r="L146" s="455"/>
      <c r="M146" s="455"/>
      <c r="N146" s="455"/>
      <c r="O146" s="455"/>
      <c r="P146" s="455"/>
      <c r="Q146" s="455"/>
      <c r="R146" s="455"/>
      <c r="S146" s="455"/>
      <c r="T146" s="455"/>
      <c r="U146" s="455"/>
      <c r="V146" s="455"/>
      <c r="W146" s="455"/>
      <c r="X146" s="75"/>
      <c r="Y146" s="86"/>
    </row>
    <row r="147" spans="1:25" ht="13.5" hidden="1">
      <c r="A147" s="38"/>
      <c r="B147" s="36"/>
      <c r="C147" s="39"/>
      <c r="D147" s="36"/>
      <c r="E147" s="455"/>
      <c r="F147" s="455"/>
      <c r="G147" s="455"/>
      <c r="H147" s="455"/>
      <c r="I147" s="455"/>
      <c r="J147" s="455"/>
      <c r="K147" s="455"/>
      <c r="L147" s="455"/>
      <c r="M147" s="455"/>
      <c r="N147" s="455"/>
      <c r="O147" s="455"/>
      <c r="P147" s="455"/>
      <c r="Q147" s="455"/>
      <c r="R147" s="455"/>
      <c r="S147" s="455"/>
      <c r="T147" s="455"/>
      <c r="U147" s="455"/>
      <c r="V147" s="455"/>
      <c r="W147" s="455"/>
      <c r="X147" s="75"/>
      <c r="Y147" s="86"/>
    </row>
    <row r="148" spans="1:25" ht="13.5" hidden="1">
      <c r="A148" s="38"/>
      <c r="B148" s="36"/>
      <c r="C148" s="39"/>
      <c r="D148" s="36"/>
      <c r="E148" s="79"/>
      <c r="F148" s="455" t="s">
        <v>144</v>
      </c>
      <c r="G148" s="455"/>
      <c r="H148" s="455"/>
      <c r="I148" s="455"/>
      <c r="J148" s="455"/>
      <c r="K148" s="455"/>
      <c r="L148" s="455"/>
      <c r="M148" s="455"/>
      <c r="N148" s="455"/>
      <c r="O148" s="455"/>
      <c r="P148" s="455"/>
      <c r="Q148" s="455"/>
      <c r="R148" s="455"/>
      <c r="S148" s="455"/>
      <c r="T148" s="455"/>
      <c r="U148" s="455"/>
      <c r="V148" s="455"/>
      <c r="W148" s="455"/>
      <c r="X148" s="75"/>
      <c r="Y148" s="86"/>
    </row>
    <row r="149" spans="1:25" ht="13.5" hidden="1">
      <c r="A149" s="38"/>
      <c r="B149" s="36"/>
      <c r="C149" s="39"/>
      <c r="D149" s="36"/>
      <c r="E149" s="79"/>
      <c r="F149" s="455"/>
      <c r="G149" s="455"/>
      <c r="H149" s="455"/>
      <c r="I149" s="455"/>
      <c r="J149" s="455"/>
      <c r="K149" s="455"/>
      <c r="L149" s="455"/>
      <c r="M149" s="455"/>
      <c r="N149" s="455"/>
      <c r="O149" s="455"/>
      <c r="P149" s="455"/>
      <c r="Q149" s="455"/>
      <c r="R149" s="455"/>
      <c r="S149" s="455"/>
      <c r="T149" s="455"/>
      <c r="U149" s="455"/>
      <c r="V149" s="455"/>
      <c r="W149" s="455"/>
      <c r="X149" s="75"/>
      <c r="Y149" s="86"/>
    </row>
    <row r="150" spans="1:25" ht="13.5" hidden="1">
      <c r="A150" s="38"/>
      <c r="B150" s="36"/>
      <c r="C150" s="39"/>
      <c r="D150" s="36"/>
      <c r="E150" s="79"/>
      <c r="F150" s="455"/>
      <c r="G150" s="455"/>
      <c r="H150" s="455"/>
      <c r="I150" s="455"/>
      <c r="J150" s="455"/>
      <c r="K150" s="455"/>
      <c r="L150" s="455"/>
      <c r="M150" s="455"/>
      <c r="N150" s="455"/>
      <c r="O150" s="455"/>
      <c r="P150" s="455"/>
      <c r="Q150" s="455"/>
      <c r="R150" s="455"/>
      <c r="S150" s="455"/>
      <c r="T150" s="455"/>
      <c r="U150" s="455"/>
      <c r="V150" s="455"/>
      <c r="W150" s="455"/>
      <c r="X150" s="75"/>
      <c r="Y150" s="86"/>
    </row>
    <row r="151" spans="1:25" ht="13.5" hidden="1">
      <c r="A151" s="38"/>
      <c r="B151" s="36"/>
      <c r="C151" s="39"/>
      <c r="D151" s="36"/>
      <c r="E151" s="79"/>
      <c r="F151" s="455" t="s">
        <v>133</v>
      </c>
      <c r="G151" s="455"/>
      <c r="H151" s="455"/>
      <c r="I151" s="455"/>
      <c r="J151" s="455"/>
      <c r="K151" s="455"/>
      <c r="L151" s="455"/>
      <c r="M151" s="455"/>
      <c r="N151" s="455"/>
      <c r="O151" s="455"/>
      <c r="P151" s="455"/>
      <c r="Q151" s="455"/>
      <c r="R151" s="455"/>
      <c r="S151" s="455"/>
      <c r="T151" s="455"/>
      <c r="U151" s="455"/>
      <c r="V151" s="455"/>
      <c r="W151" s="455"/>
      <c r="X151" s="75"/>
      <c r="Y151" s="86"/>
    </row>
    <row r="152" spans="1:25" ht="13.5" hidden="1">
      <c r="A152" s="38"/>
      <c r="B152" s="36"/>
      <c r="C152" s="39"/>
      <c r="D152" s="36"/>
      <c r="E152" s="79"/>
      <c r="F152" s="455"/>
      <c r="G152" s="455"/>
      <c r="H152" s="455"/>
      <c r="I152" s="455"/>
      <c r="J152" s="455"/>
      <c r="K152" s="455"/>
      <c r="L152" s="455"/>
      <c r="M152" s="455"/>
      <c r="N152" s="455"/>
      <c r="O152" s="455"/>
      <c r="P152" s="455"/>
      <c r="Q152" s="455"/>
      <c r="R152" s="455"/>
      <c r="S152" s="455"/>
      <c r="T152" s="455"/>
      <c r="U152" s="455"/>
      <c r="V152" s="455"/>
      <c r="W152" s="455"/>
      <c r="X152" s="75"/>
      <c r="Y152" s="86"/>
    </row>
    <row r="153" spans="1:25" ht="13.5" hidden="1">
      <c r="A153" s="38"/>
      <c r="B153" s="36"/>
      <c r="C153" s="39"/>
      <c r="D153" s="36"/>
      <c r="E153" s="79"/>
      <c r="F153" s="455"/>
      <c r="G153" s="455"/>
      <c r="H153" s="455"/>
      <c r="I153" s="455"/>
      <c r="J153" s="455"/>
      <c r="K153" s="455"/>
      <c r="L153" s="455"/>
      <c r="M153" s="455"/>
      <c r="N153" s="455"/>
      <c r="O153" s="455"/>
      <c r="P153" s="455"/>
      <c r="Q153" s="455"/>
      <c r="R153" s="455"/>
      <c r="S153" s="455"/>
      <c r="T153" s="455"/>
      <c r="U153" s="455"/>
      <c r="V153" s="455"/>
      <c r="W153" s="455"/>
      <c r="X153" s="75"/>
      <c r="Y153" s="86"/>
    </row>
    <row r="154" spans="1:25" ht="13.5" hidden="1">
      <c r="A154" s="38"/>
      <c r="B154" s="36"/>
      <c r="C154" s="39"/>
      <c r="D154" s="36"/>
      <c r="E154" s="79"/>
      <c r="F154" s="455" t="s">
        <v>145</v>
      </c>
      <c r="G154" s="455"/>
      <c r="H154" s="455"/>
      <c r="I154" s="455"/>
      <c r="J154" s="455"/>
      <c r="K154" s="455"/>
      <c r="L154" s="455"/>
      <c r="M154" s="455"/>
      <c r="N154" s="455"/>
      <c r="O154" s="455"/>
      <c r="P154" s="455"/>
      <c r="Q154" s="455"/>
      <c r="R154" s="455"/>
      <c r="S154" s="455"/>
      <c r="T154" s="455"/>
      <c r="U154" s="455"/>
      <c r="V154" s="455"/>
      <c r="W154" s="455"/>
      <c r="X154" s="75"/>
      <c r="Y154" s="86"/>
    </row>
    <row r="155" spans="1:25" ht="13.5" hidden="1">
      <c r="A155" s="38"/>
      <c r="B155" s="36"/>
      <c r="C155" s="39"/>
      <c r="D155" s="36"/>
      <c r="E155" s="79"/>
      <c r="F155" s="455"/>
      <c r="G155" s="455"/>
      <c r="H155" s="455"/>
      <c r="I155" s="455"/>
      <c r="J155" s="455"/>
      <c r="K155" s="455"/>
      <c r="L155" s="455"/>
      <c r="M155" s="455"/>
      <c r="N155" s="455"/>
      <c r="O155" s="455"/>
      <c r="P155" s="455"/>
      <c r="Q155" s="455"/>
      <c r="R155" s="455"/>
      <c r="S155" s="455"/>
      <c r="T155" s="455"/>
      <c r="U155" s="455"/>
      <c r="V155" s="455"/>
      <c r="W155" s="455"/>
      <c r="X155" s="75"/>
      <c r="Y155" s="86"/>
    </row>
    <row r="156" spans="1:25" ht="13.5" hidden="1">
      <c r="A156" s="38"/>
      <c r="B156" s="36"/>
      <c r="C156" s="39"/>
      <c r="D156" s="36"/>
      <c r="E156" s="79"/>
      <c r="F156" s="455"/>
      <c r="G156" s="455"/>
      <c r="H156" s="455"/>
      <c r="I156" s="455"/>
      <c r="J156" s="455"/>
      <c r="K156" s="455"/>
      <c r="L156" s="455"/>
      <c r="M156" s="455"/>
      <c r="N156" s="455"/>
      <c r="O156" s="455"/>
      <c r="P156" s="455"/>
      <c r="Q156" s="455"/>
      <c r="R156" s="455"/>
      <c r="S156" s="455"/>
      <c r="T156" s="455"/>
      <c r="U156" s="455"/>
      <c r="V156" s="455"/>
      <c r="W156" s="455"/>
      <c r="X156" s="75"/>
      <c r="Y156" s="86"/>
    </row>
    <row r="157" spans="1:25" ht="13.5" hidden="1">
      <c r="A157" s="38"/>
      <c r="B157" s="36"/>
      <c r="C157" s="39"/>
      <c r="D157" s="36"/>
      <c r="E157" s="79"/>
      <c r="F157" s="455"/>
      <c r="G157" s="455"/>
      <c r="H157" s="455"/>
      <c r="I157" s="455"/>
      <c r="J157" s="455"/>
      <c r="K157" s="455"/>
      <c r="L157" s="455"/>
      <c r="M157" s="455"/>
      <c r="N157" s="455"/>
      <c r="O157" s="455"/>
      <c r="P157" s="455"/>
      <c r="Q157" s="455"/>
      <c r="R157" s="455"/>
      <c r="S157" s="455"/>
      <c r="T157" s="455"/>
      <c r="U157" s="455"/>
      <c r="V157" s="455"/>
      <c r="W157" s="455"/>
      <c r="X157" s="75"/>
      <c r="Y157" s="86"/>
    </row>
    <row r="158" spans="1:25" ht="13.5" hidden="1">
      <c r="A158" s="38"/>
      <c r="B158" s="36"/>
      <c r="C158" s="39"/>
      <c r="D158" s="36"/>
      <c r="E158" s="79"/>
      <c r="F158" s="455" t="s">
        <v>146</v>
      </c>
      <c r="G158" s="455"/>
      <c r="H158" s="455"/>
      <c r="I158" s="455"/>
      <c r="J158" s="455"/>
      <c r="K158" s="455"/>
      <c r="L158" s="455"/>
      <c r="M158" s="455"/>
      <c r="N158" s="455"/>
      <c r="O158" s="455"/>
      <c r="P158" s="455"/>
      <c r="Q158" s="455"/>
      <c r="R158" s="455"/>
      <c r="S158" s="455"/>
      <c r="T158" s="455"/>
      <c r="U158" s="455"/>
      <c r="V158" s="455"/>
      <c r="W158" s="455"/>
      <c r="X158" s="75"/>
      <c r="Y158" s="86"/>
    </row>
    <row r="159" spans="1:25" ht="13.5" hidden="1">
      <c r="A159" s="38"/>
      <c r="B159" s="36"/>
      <c r="C159" s="39"/>
      <c r="D159" s="36"/>
      <c r="E159" s="79"/>
      <c r="F159" s="455"/>
      <c r="G159" s="455"/>
      <c r="H159" s="455"/>
      <c r="I159" s="455"/>
      <c r="J159" s="455"/>
      <c r="K159" s="455"/>
      <c r="L159" s="455"/>
      <c r="M159" s="455"/>
      <c r="N159" s="455"/>
      <c r="O159" s="455"/>
      <c r="P159" s="455"/>
      <c r="Q159" s="455"/>
      <c r="R159" s="455"/>
      <c r="S159" s="455"/>
      <c r="T159" s="455"/>
      <c r="U159" s="455"/>
      <c r="V159" s="455"/>
      <c r="W159" s="455"/>
      <c r="X159" s="75"/>
      <c r="Y159" s="86"/>
    </row>
    <row r="160" spans="1:25" ht="13.5" hidden="1">
      <c r="A160" s="38"/>
      <c r="B160" s="36"/>
      <c r="C160" s="39"/>
      <c r="D160" s="36"/>
      <c r="E160" s="79"/>
      <c r="F160" s="455"/>
      <c r="G160" s="455"/>
      <c r="H160" s="455"/>
      <c r="I160" s="455"/>
      <c r="J160" s="455"/>
      <c r="K160" s="455"/>
      <c r="L160" s="455"/>
      <c r="M160" s="455"/>
      <c r="N160" s="455"/>
      <c r="O160" s="455"/>
      <c r="P160" s="455"/>
      <c r="Q160" s="455"/>
      <c r="R160" s="455"/>
      <c r="S160" s="455"/>
      <c r="T160" s="455"/>
      <c r="U160" s="455"/>
      <c r="V160" s="455"/>
      <c r="W160" s="455"/>
      <c r="X160" s="75"/>
      <c r="Y160" s="86"/>
    </row>
    <row r="161" spans="1:25" ht="13.5" hidden="1">
      <c r="A161" s="38"/>
      <c r="B161" s="36"/>
      <c r="C161" s="39"/>
      <c r="D161" s="36"/>
      <c r="E161" s="79"/>
      <c r="F161" s="455"/>
      <c r="G161" s="455"/>
      <c r="H161" s="455"/>
      <c r="I161" s="455"/>
      <c r="J161" s="455"/>
      <c r="K161" s="455"/>
      <c r="L161" s="455"/>
      <c r="M161" s="455"/>
      <c r="N161" s="455"/>
      <c r="O161" s="455"/>
      <c r="P161" s="455"/>
      <c r="Q161" s="455"/>
      <c r="R161" s="455"/>
      <c r="S161" s="455"/>
      <c r="T161" s="455"/>
      <c r="U161" s="455"/>
      <c r="V161" s="455"/>
      <c r="W161" s="455"/>
      <c r="X161" s="75"/>
      <c r="Y161" s="86"/>
    </row>
    <row r="162" spans="1:25" ht="13.5" hidden="1">
      <c r="A162" s="38"/>
      <c r="B162" s="36"/>
      <c r="C162" s="39"/>
      <c r="D162" s="36"/>
      <c r="E162" s="79"/>
      <c r="F162" s="455"/>
      <c r="G162" s="455"/>
      <c r="H162" s="455"/>
      <c r="I162" s="455"/>
      <c r="J162" s="455"/>
      <c r="K162" s="455"/>
      <c r="L162" s="455"/>
      <c r="M162" s="455"/>
      <c r="N162" s="455"/>
      <c r="O162" s="455"/>
      <c r="P162" s="455"/>
      <c r="Q162" s="455"/>
      <c r="R162" s="455"/>
      <c r="S162" s="455"/>
      <c r="T162" s="455"/>
      <c r="U162" s="455"/>
      <c r="V162" s="455"/>
      <c r="W162" s="455"/>
      <c r="X162" s="75"/>
      <c r="Y162" s="86"/>
    </row>
    <row r="163" spans="1:25" ht="13.5" hidden="1">
      <c r="A163" s="38"/>
      <c r="B163" s="36"/>
      <c r="C163" s="39"/>
      <c r="D163" s="36"/>
      <c r="E163" s="79"/>
      <c r="F163" s="455"/>
      <c r="G163" s="455"/>
      <c r="H163" s="455"/>
      <c r="I163" s="455"/>
      <c r="J163" s="455"/>
      <c r="K163" s="455"/>
      <c r="L163" s="455"/>
      <c r="M163" s="455"/>
      <c r="N163" s="455"/>
      <c r="O163" s="455"/>
      <c r="P163" s="455"/>
      <c r="Q163" s="455"/>
      <c r="R163" s="455"/>
      <c r="S163" s="455"/>
      <c r="T163" s="455"/>
      <c r="U163" s="455"/>
      <c r="V163" s="455"/>
      <c r="W163" s="455"/>
      <c r="X163" s="75"/>
      <c r="Y163" s="86"/>
    </row>
    <row r="164" spans="1:25" ht="13.5" hidden="1">
      <c r="A164" s="38"/>
      <c r="B164" s="36"/>
      <c r="C164" s="39"/>
      <c r="D164" s="36"/>
      <c r="E164" s="79"/>
      <c r="F164" s="455"/>
      <c r="G164" s="455"/>
      <c r="H164" s="455"/>
      <c r="I164" s="455"/>
      <c r="J164" s="455"/>
      <c r="K164" s="455"/>
      <c r="L164" s="455"/>
      <c r="M164" s="455"/>
      <c r="N164" s="455"/>
      <c r="O164" s="455"/>
      <c r="P164" s="455"/>
      <c r="Q164" s="455"/>
      <c r="R164" s="455"/>
      <c r="S164" s="455"/>
      <c r="T164" s="455"/>
      <c r="U164" s="455"/>
      <c r="V164" s="455"/>
      <c r="W164" s="455"/>
      <c r="X164" s="75"/>
      <c r="Y164" s="86"/>
    </row>
    <row r="165" spans="1:25" ht="13.5" hidden="1">
      <c r="A165" s="38"/>
      <c r="B165" s="36"/>
      <c r="C165" s="39"/>
      <c r="D165" s="61" t="s">
        <v>122</v>
      </c>
      <c r="E165" s="454" t="s">
        <v>147</v>
      </c>
      <c r="F165" s="454"/>
      <c r="G165" s="454"/>
      <c r="H165" s="454"/>
      <c r="I165" s="454"/>
      <c r="J165" s="454"/>
      <c r="K165" s="454"/>
      <c r="L165" s="454"/>
      <c r="M165" s="454"/>
      <c r="N165" s="454"/>
      <c r="O165" s="454"/>
      <c r="P165" s="454"/>
      <c r="Q165" s="454"/>
      <c r="R165" s="454"/>
      <c r="S165" s="454"/>
      <c r="T165" s="454"/>
      <c r="U165" s="454"/>
      <c r="V165" s="454"/>
      <c r="W165" s="454"/>
      <c r="X165" s="454"/>
      <c r="Y165" s="86"/>
    </row>
    <row r="166" spans="1:25" ht="13.5" hidden="1">
      <c r="A166" s="38"/>
      <c r="B166" s="36"/>
      <c r="C166" s="39"/>
      <c r="D166" s="61"/>
      <c r="E166" s="454"/>
      <c r="F166" s="454"/>
      <c r="G166" s="454"/>
      <c r="H166" s="454"/>
      <c r="I166" s="454"/>
      <c r="J166" s="454"/>
      <c r="K166" s="454"/>
      <c r="L166" s="454"/>
      <c r="M166" s="454"/>
      <c r="N166" s="454"/>
      <c r="O166" s="454"/>
      <c r="P166" s="454"/>
      <c r="Q166" s="454"/>
      <c r="R166" s="454"/>
      <c r="S166" s="454"/>
      <c r="T166" s="454"/>
      <c r="U166" s="454"/>
      <c r="V166" s="454"/>
      <c r="W166" s="454"/>
      <c r="X166" s="454"/>
      <c r="Y166" s="86"/>
    </row>
    <row r="167" spans="1:25" ht="13.5" hidden="1">
      <c r="A167" s="38"/>
      <c r="B167" s="36"/>
      <c r="C167" s="39"/>
      <c r="D167" s="61"/>
      <c r="E167" s="454"/>
      <c r="F167" s="454"/>
      <c r="G167" s="454"/>
      <c r="H167" s="454"/>
      <c r="I167" s="454"/>
      <c r="J167" s="454"/>
      <c r="K167" s="454"/>
      <c r="L167" s="454"/>
      <c r="M167" s="454"/>
      <c r="N167" s="454"/>
      <c r="O167" s="454"/>
      <c r="P167" s="454"/>
      <c r="Q167" s="454"/>
      <c r="R167" s="454"/>
      <c r="S167" s="454"/>
      <c r="T167" s="454"/>
      <c r="U167" s="454"/>
      <c r="V167" s="454"/>
      <c r="W167" s="454"/>
      <c r="X167" s="454"/>
      <c r="Y167" s="86"/>
    </row>
    <row r="168" spans="1:25" ht="13.5" hidden="1">
      <c r="A168" s="38"/>
      <c r="B168" s="36"/>
      <c r="C168" s="39"/>
      <c r="D168" s="36"/>
      <c r="E168" s="62"/>
      <c r="F168" s="455" t="s">
        <v>148</v>
      </c>
      <c r="G168" s="455"/>
      <c r="H168" s="455"/>
      <c r="I168" s="455"/>
      <c r="J168" s="455"/>
      <c r="K168" s="455"/>
      <c r="L168" s="455"/>
      <c r="M168" s="455"/>
      <c r="N168" s="455"/>
      <c r="O168" s="455"/>
      <c r="P168" s="455"/>
      <c r="Q168" s="455"/>
      <c r="R168" s="455"/>
      <c r="S168" s="455"/>
      <c r="T168" s="455"/>
      <c r="U168" s="455"/>
      <c r="V168" s="455"/>
      <c r="W168" s="455"/>
      <c r="X168" s="75"/>
      <c r="Y168" s="86"/>
    </row>
    <row r="169" spans="1:25" ht="13.5" hidden="1">
      <c r="A169" s="38"/>
      <c r="B169" s="36"/>
      <c r="C169" s="39"/>
      <c r="D169" s="36"/>
      <c r="E169" s="62"/>
      <c r="F169" s="455"/>
      <c r="G169" s="455"/>
      <c r="H169" s="455"/>
      <c r="I169" s="455"/>
      <c r="J169" s="455"/>
      <c r="K169" s="455"/>
      <c r="L169" s="455"/>
      <c r="M169" s="455"/>
      <c r="N169" s="455"/>
      <c r="O169" s="455"/>
      <c r="P169" s="455"/>
      <c r="Q169" s="455"/>
      <c r="R169" s="455"/>
      <c r="S169" s="455"/>
      <c r="T169" s="455"/>
      <c r="U169" s="455"/>
      <c r="V169" s="455"/>
      <c r="W169" s="455"/>
      <c r="X169" s="75"/>
      <c r="Y169" s="86"/>
    </row>
    <row r="170" spans="1:25" ht="13.5" hidden="1">
      <c r="A170" s="38"/>
      <c r="B170" s="36"/>
      <c r="C170" s="39"/>
      <c r="D170" s="36"/>
      <c r="E170" s="93"/>
      <c r="F170" s="455" t="s">
        <v>149</v>
      </c>
      <c r="G170" s="455"/>
      <c r="H170" s="455"/>
      <c r="I170" s="455"/>
      <c r="J170" s="455"/>
      <c r="K170" s="455"/>
      <c r="L170" s="455"/>
      <c r="M170" s="455"/>
      <c r="N170" s="455"/>
      <c r="O170" s="455"/>
      <c r="P170" s="455"/>
      <c r="Q170" s="455"/>
      <c r="R170" s="455"/>
      <c r="S170" s="455"/>
      <c r="T170" s="455"/>
      <c r="U170" s="455"/>
      <c r="V170" s="455"/>
      <c r="W170" s="455"/>
      <c r="X170" s="60"/>
      <c r="Y170" s="86"/>
    </row>
    <row r="171" spans="1:25" ht="13.5" hidden="1">
      <c r="A171" s="38"/>
      <c r="B171" s="36"/>
      <c r="C171" s="39"/>
      <c r="D171" s="36"/>
      <c r="E171" s="93"/>
      <c r="F171" s="455"/>
      <c r="G171" s="455"/>
      <c r="H171" s="455"/>
      <c r="I171" s="455"/>
      <c r="J171" s="455"/>
      <c r="K171" s="455"/>
      <c r="L171" s="455"/>
      <c r="M171" s="455"/>
      <c r="N171" s="455"/>
      <c r="O171" s="455"/>
      <c r="P171" s="455"/>
      <c r="Q171" s="455"/>
      <c r="R171" s="455"/>
      <c r="S171" s="455"/>
      <c r="T171" s="455"/>
      <c r="U171" s="455"/>
      <c r="V171" s="455"/>
      <c r="W171" s="455"/>
      <c r="X171" s="60"/>
      <c r="Y171" s="86"/>
    </row>
    <row r="172" spans="1:25" ht="13.5" hidden="1">
      <c r="A172" s="38"/>
      <c r="B172" s="36"/>
      <c r="C172" s="39"/>
      <c r="D172" s="36"/>
      <c r="E172" s="93"/>
      <c r="F172" s="455"/>
      <c r="G172" s="455"/>
      <c r="H172" s="455"/>
      <c r="I172" s="455"/>
      <c r="J172" s="455"/>
      <c r="K172" s="455"/>
      <c r="L172" s="455"/>
      <c r="M172" s="455"/>
      <c r="N172" s="455"/>
      <c r="O172" s="455"/>
      <c r="P172" s="455"/>
      <c r="Q172" s="455"/>
      <c r="R172" s="455"/>
      <c r="S172" s="455"/>
      <c r="T172" s="455"/>
      <c r="U172" s="455"/>
      <c r="V172" s="455"/>
      <c r="W172" s="455"/>
      <c r="X172" s="60"/>
      <c r="Y172" s="86"/>
    </row>
    <row r="173" spans="1:25" ht="13.5" hidden="1">
      <c r="A173" s="38"/>
      <c r="B173" s="36"/>
      <c r="C173" s="39"/>
      <c r="D173" s="36"/>
      <c r="E173" s="93"/>
      <c r="F173" s="455"/>
      <c r="G173" s="455"/>
      <c r="H173" s="455"/>
      <c r="I173" s="455"/>
      <c r="J173" s="455"/>
      <c r="K173" s="455"/>
      <c r="L173" s="455"/>
      <c r="M173" s="455"/>
      <c r="N173" s="455"/>
      <c r="O173" s="455"/>
      <c r="P173" s="455"/>
      <c r="Q173" s="455"/>
      <c r="R173" s="455"/>
      <c r="S173" s="455"/>
      <c r="T173" s="455"/>
      <c r="U173" s="455"/>
      <c r="V173" s="455"/>
      <c r="W173" s="455"/>
      <c r="X173" s="60"/>
      <c r="Y173" s="86"/>
    </row>
    <row r="174" spans="1:25" ht="13.5" hidden="1">
      <c r="A174" s="38"/>
      <c r="B174" s="36"/>
      <c r="C174" s="39"/>
      <c r="D174" s="36"/>
      <c r="E174" s="93"/>
      <c r="F174" s="455" t="s">
        <v>150</v>
      </c>
      <c r="G174" s="455"/>
      <c r="H174" s="455"/>
      <c r="I174" s="455"/>
      <c r="J174" s="455"/>
      <c r="K174" s="455"/>
      <c r="L174" s="455"/>
      <c r="M174" s="455"/>
      <c r="N174" s="455"/>
      <c r="O174" s="455"/>
      <c r="P174" s="455"/>
      <c r="Q174" s="455"/>
      <c r="R174" s="455"/>
      <c r="S174" s="455"/>
      <c r="T174" s="455"/>
      <c r="U174" s="455"/>
      <c r="V174" s="455"/>
      <c r="W174" s="455"/>
      <c r="X174" s="60"/>
      <c r="Y174" s="86"/>
    </row>
    <row r="175" spans="1:25" ht="13.5" hidden="1">
      <c r="A175" s="38"/>
      <c r="B175" s="36"/>
      <c r="C175" s="39"/>
      <c r="D175" s="36"/>
      <c r="E175" s="93"/>
      <c r="F175" s="455"/>
      <c r="G175" s="455"/>
      <c r="H175" s="455"/>
      <c r="I175" s="455"/>
      <c r="J175" s="455"/>
      <c r="K175" s="455"/>
      <c r="L175" s="455"/>
      <c r="M175" s="455"/>
      <c r="N175" s="455"/>
      <c r="O175" s="455"/>
      <c r="P175" s="455"/>
      <c r="Q175" s="455"/>
      <c r="R175" s="455"/>
      <c r="S175" s="455"/>
      <c r="T175" s="455"/>
      <c r="U175" s="455"/>
      <c r="V175" s="455"/>
      <c r="W175" s="455"/>
      <c r="X175" s="60"/>
      <c r="Y175" s="86"/>
    </row>
    <row r="176" spans="1:25" ht="13.5" hidden="1">
      <c r="A176" s="38"/>
      <c r="B176" s="36"/>
      <c r="C176" s="39"/>
      <c r="D176" s="36"/>
      <c r="E176" s="93"/>
      <c r="F176" s="455"/>
      <c r="G176" s="455"/>
      <c r="H176" s="455"/>
      <c r="I176" s="455"/>
      <c r="J176" s="455"/>
      <c r="K176" s="455"/>
      <c r="L176" s="455"/>
      <c r="M176" s="455"/>
      <c r="N176" s="455"/>
      <c r="O176" s="455"/>
      <c r="P176" s="455"/>
      <c r="Q176" s="455"/>
      <c r="R176" s="455"/>
      <c r="S176" s="455"/>
      <c r="T176" s="455"/>
      <c r="U176" s="455"/>
      <c r="V176" s="455"/>
      <c r="W176" s="455"/>
      <c r="X176" s="60"/>
      <c r="Y176" s="86"/>
    </row>
    <row r="177" spans="1:25" ht="13.5" hidden="1">
      <c r="A177" s="38"/>
      <c r="B177" s="36"/>
      <c r="C177" s="39"/>
      <c r="D177" s="36"/>
      <c r="E177" s="93"/>
      <c r="F177" s="455"/>
      <c r="G177" s="455"/>
      <c r="H177" s="455"/>
      <c r="I177" s="455"/>
      <c r="J177" s="455"/>
      <c r="K177" s="455"/>
      <c r="L177" s="455"/>
      <c r="M177" s="455"/>
      <c r="N177" s="455"/>
      <c r="O177" s="455"/>
      <c r="P177" s="455"/>
      <c r="Q177" s="455"/>
      <c r="R177" s="455"/>
      <c r="S177" s="455"/>
      <c r="T177" s="455"/>
      <c r="U177" s="455"/>
      <c r="V177" s="455"/>
      <c r="W177" s="455"/>
      <c r="X177" s="60"/>
      <c r="Y177" s="86"/>
    </row>
    <row r="178" spans="1:25" ht="13.5" hidden="1">
      <c r="A178" s="38"/>
      <c r="B178" s="36"/>
      <c r="C178" s="39"/>
      <c r="D178" s="36"/>
      <c r="E178" s="93"/>
      <c r="F178" s="455"/>
      <c r="G178" s="455"/>
      <c r="H178" s="455"/>
      <c r="I178" s="455"/>
      <c r="J178" s="455"/>
      <c r="K178" s="455"/>
      <c r="L178" s="455"/>
      <c r="M178" s="455"/>
      <c r="N178" s="455"/>
      <c r="O178" s="455"/>
      <c r="P178" s="455"/>
      <c r="Q178" s="455"/>
      <c r="R178" s="455"/>
      <c r="S178" s="455"/>
      <c r="T178" s="455"/>
      <c r="U178" s="455"/>
      <c r="V178" s="455"/>
      <c r="W178" s="455"/>
      <c r="X178" s="60"/>
      <c r="Y178" s="86"/>
    </row>
    <row r="179" spans="1:25" ht="13.5" hidden="1">
      <c r="A179" s="38"/>
      <c r="B179" s="36"/>
      <c r="C179" s="39"/>
      <c r="D179" s="36"/>
      <c r="E179" s="93"/>
      <c r="F179" s="455" t="s">
        <v>151</v>
      </c>
      <c r="G179" s="455"/>
      <c r="H179" s="455"/>
      <c r="I179" s="455"/>
      <c r="J179" s="455"/>
      <c r="K179" s="455"/>
      <c r="L179" s="455"/>
      <c r="M179" s="455"/>
      <c r="N179" s="455"/>
      <c r="O179" s="455"/>
      <c r="P179" s="455"/>
      <c r="Q179" s="455"/>
      <c r="R179" s="455"/>
      <c r="S179" s="455"/>
      <c r="T179" s="455"/>
      <c r="U179" s="455"/>
      <c r="V179" s="455"/>
      <c r="W179" s="455"/>
      <c r="X179" s="60"/>
      <c r="Y179" s="86"/>
    </row>
    <row r="180" spans="1:25" ht="13.5" hidden="1">
      <c r="A180" s="38"/>
      <c r="B180" s="36"/>
      <c r="C180" s="39"/>
      <c r="D180" s="36"/>
      <c r="E180" s="93"/>
      <c r="F180" s="455"/>
      <c r="G180" s="455"/>
      <c r="H180" s="455"/>
      <c r="I180" s="455"/>
      <c r="J180" s="455"/>
      <c r="K180" s="455"/>
      <c r="L180" s="455"/>
      <c r="M180" s="455"/>
      <c r="N180" s="455"/>
      <c r="O180" s="455"/>
      <c r="P180" s="455"/>
      <c r="Q180" s="455"/>
      <c r="R180" s="455"/>
      <c r="S180" s="455"/>
      <c r="T180" s="455"/>
      <c r="U180" s="455"/>
      <c r="V180" s="455"/>
      <c r="W180" s="455"/>
      <c r="X180" s="60"/>
      <c r="Y180" s="86"/>
    </row>
    <row r="181" spans="1:25" ht="13.5" hidden="1">
      <c r="A181" s="38"/>
      <c r="B181" s="36"/>
      <c r="C181" s="39"/>
      <c r="D181" s="36"/>
      <c r="E181" s="93"/>
      <c r="F181" s="455"/>
      <c r="G181" s="455"/>
      <c r="H181" s="455"/>
      <c r="I181" s="455"/>
      <c r="J181" s="455"/>
      <c r="K181" s="455"/>
      <c r="L181" s="455"/>
      <c r="M181" s="455"/>
      <c r="N181" s="455"/>
      <c r="O181" s="455"/>
      <c r="P181" s="455"/>
      <c r="Q181" s="455"/>
      <c r="R181" s="455"/>
      <c r="S181" s="455"/>
      <c r="T181" s="455"/>
      <c r="U181" s="455"/>
      <c r="V181" s="455"/>
      <c r="W181" s="455"/>
      <c r="X181" s="60"/>
      <c r="Y181" s="86"/>
    </row>
    <row r="182" spans="1:25" ht="13.5" hidden="1">
      <c r="A182" s="38"/>
      <c r="B182" s="36"/>
      <c r="C182" s="39"/>
      <c r="D182" s="36"/>
      <c r="E182" s="93"/>
      <c r="F182" s="455"/>
      <c r="G182" s="455"/>
      <c r="H182" s="455"/>
      <c r="I182" s="455"/>
      <c r="J182" s="455"/>
      <c r="K182" s="455"/>
      <c r="L182" s="455"/>
      <c r="M182" s="455"/>
      <c r="N182" s="455"/>
      <c r="O182" s="455"/>
      <c r="P182" s="455"/>
      <c r="Q182" s="455"/>
      <c r="R182" s="455"/>
      <c r="S182" s="455"/>
      <c r="T182" s="455"/>
      <c r="U182" s="455"/>
      <c r="V182" s="455"/>
      <c r="W182" s="455"/>
      <c r="X182" s="60"/>
      <c r="Y182" s="86"/>
    </row>
    <row r="183" spans="1:25" ht="13.5" hidden="1">
      <c r="A183" s="38"/>
      <c r="B183" s="36"/>
      <c r="C183" s="39"/>
      <c r="D183" s="36"/>
      <c r="E183" s="93"/>
      <c r="F183" s="455"/>
      <c r="G183" s="455"/>
      <c r="H183" s="455"/>
      <c r="I183" s="455"/>
      <c r="J183" s="455"/>
      <c r="K183" s="455"/>
      <c r="L183" s="455"/>
      <c r="M183" s="455"/>
      <c r="N183" s="455"/>
      <c r="O183" s="455"/>
      <c r="P183" s="455"/>
      <c r="Q183" s="455"/>
      <c r="R183" s="455"/>
      <c r="S183" s="455"/>
      <c r="T183" s="455"/>
      <c r="U183" s="455"/>
      <c r="V183" s="455"/>
      <c r="W183" s="455"/>
      <c r="X183" s="60"/>
      <c r="Y183" s="86"/>
    </row>
    <row r="184" spans="1:25" ht="13.5" hidden="1">
      <c r="A184" s="38"/>
      <c r="B184" s="36"/>
      <c r="C184" s="39"/>
      <c r="D184" s="36"/>
      <c r="E184" s="93"/>
      <c r="F184" s="455"/>
      <c r="G184" s="455"/>
      <c r="H184" s="455"/>
      <c r="I184" s="455"/>
      <c r="J184" s="455"/>
      <c r="K184" s="455"/>
      <c r="L184" s="455"/>
      <c r="M184" s="455"/>
      <c r="N184" s="455"/>
      <c r="O184" s="455"/>
      <c r="P184" s="455"/>
      <c r="Q184" s="455"/>
      <c r="R184" s="455"/>
      <c r="S184" s="455"/>
      <c r="T184" s="455"/>
      <c r="U184" s="455"/>
      <c r="V184" s="455"/>
      <c r="W184" s="455"/>
      <c r="X184" s="60"/>
      <c r="Y184" s="86"/>
    </row>
    <row r="185" spans="1:25" ht="13.5" hidden="1">
      <c r="A185" s="38"/>
      <c r="B185" s="36"/>
      <c r="C185" s="39"/>
      <c r="D185" s="61" t="s">
        <v>122</v>
      </c>
      <c r="E185" s="454" t="s">
        <v>152</v>
      </c>
      <c r="F185" s="454"/>
      <c r="G185" s="454"/>
      <c r="H185" s="454"/>
      <c r="I185" s="454"/>
      <c r="J185" s="454"/>
      <c r="K185" s="454"/>
      <c r="L185" s="454"/>
      <c r="M185" s="454"/>
      <c r="N185" s="454"/>
      <c r="O185" s="454"/>
      <c r="P185" s="454"/>
      <c r="Q185" s="454"/>
      <c r="R185" s="454"/>
      <c r="S185" s="454"/>
      <c r="T185" s="454"/>
      <c r="U185" s="454"/>
      <c r="V185" s="454"/>
      <c r="W185" s="454"/>
      <c r="X185" s="454"/>
      <c r="Y185" s="86"/>
    </row>
    <row r="186" spans="1:25" ht="13.5" hidden="1">
      <c r="A186" s="38"/>
      <c r="B186" s="36"/>
      <c r="C186" s="39"/>
      <c r="D186" s="36"/>
      <c r="E186" s="454"/>
      <c r="F186" s="454"/>
      <c r="G186" s="454"/>
      <c r="H186" s="454"/>
      <c r="I186" s="454"/>
      <c r="J186" s="454"/>
      <c r="K186" s="454"/>
      <c r="L186" s="454"/>
      <c r="M186" s="454"/>
      <c r="N186" s="454"/>
      <c r="O186" s="454"/>
      <c r="P186" s="454"/>
      <c r="Q186" s="454"/>
      <c r="R186" s="454"/>
      <c r="S186" s="454"/>
      <c r="T186" s="454"/>
      <c r="U186" s="454"/>
      <c r="V186" s="454"/>
      <c r="W186" s="454"/>
      <c r="X186" s="454"/>
      <c r="Y186" s="86"/>
    </row>
    <row r="187" spans="1:25" ht="13.5" hidden="1">
      <c r="A187" s="38"/>
      <c r="B187" s="36"/>
      <c r="C187" s="39"/>
      <c r="D187" s="36"/>
      <c r="E187" s="454"/>
      <c r="F187" s="454"/>
      <c r="G187" s="454"/>
      <c r="H187" s="454"/>
      <c r="I187" s="454"/>
      <c r="J187" s="454"/>
      <c r="K187" s="454"/>
      <c r="L187" s="454"/>
      <c r="M187" s="454"/>
      <c r="N187" s="454"/>
      <c r="O187" s="454"/>
      <c r="P187" s="454"/>
      <c r="Q187" s="454"/>
      <c r="R187" s="454"/>
      <c r="S187" s="454"/>
      <c r="T187" s="454"/>
      <c r="U187" s="454"/>
      <c r="V187" s="454"/>
      <c r="W187" s="454"/>
      <c r="X187" s="454"/>
      <c r="Y187" s="86"/>
    </row>
    <row r="188" spans="1:25" ht="13.5" hidden="1">
      <c r="A188" s="38"/>
      <c r="B188" s="36"/>
      <c r="C188" s="39"/>
      <c r="D188" s="36"/>
      <c r="E188" s="93"/>
      <c r="F188" s="455" t="s">
        <v>153</v>
      </c>
      <c r="G188" s="455"/>
      <c r="H188" s="455"/>
      <c r="I188" s="455"/>
      <c r="J188" s="455"/>
      <c r="K188" s="455"/>
      <c r="L188" s="455"/>
      <c r="M188" s="455"/>
      <c r="N188" s="455"/>
      <c r="O188" s="455"/>
      <c r="P188" s="455"/>
      <c r="Q188" s="455"/>
      <c r="R188" s="455"/>
      <c r="S188" s="455"/>
      <c r="T188" s="455"/>
      <c r="U188" s="455"/>
      <c r="V188" s="455"/>
      <c r="W188" s="455"/>
      <c r="X188" s="60"/>
      <c r="Y188" s="86"/>
    </row>
    <row r="189" spans="1:25" ht="13.5" hidden="1">
      <c r="A189" s="38"/>
      <c r="B189" s="36"/>
      <c r="C189" s="39"/>
      <c r="D189" s="36"/>
      <c r="E189" s="93"/>
      <c r="F189" s="455"/>
      <c r="G189" s="455"/>
      <c r="H189" s="455"/>
      <c r="I189" s="455"/>
      <c r="J189" s="455"/>
      <c r="K189" s="455"/>
      <c r="L189" s="455"/>
      <c r="M189" s="455"/>
      <c r="N189" s="455"/>
      <c r="O189" s="455"/>
      <c r="P189" s="455"/>
      <c r="Q189" s="455"/>
      <c r="R189" s="455"/>
      <c r="S189" s="455"/>
      <c r="T189" s="455"/>
      <c r="U189" s="455"/>
      <c r="V189" s="455"/>
      <c r="W189" s="455"/>
      <c r="X189" s="60"/>
      <c r="Y189" s="86"/>
    </row>
    <row r="190" spans="1:25" ht="13.5" hidden="1">
      <c r="A190" s="38"/>
      <c r="B190" s="36"/>
      <c r="C190" s="39"/>
      <c r="D190" s="36"/>
      <c r="E190" s="93"/>
      <c r="F190" s="455"/>
      <c r="G190" s="455"/>
      <c r="H190" s="455"/>
      <c r="I190" s="455"/>
      <c r="J190" s="455"/>
      <c r="K190" s="455"/>
      <c r="L190" s="455"/>
      <c r="M190" s="455"/>
      <c r="N190" s="455"/>
      <c r="O190" s="455"/>
      <c r="P190" s="455"/>
      <c r="Q190" s="455"/>
      <c r="R190" s="455"/>
      <c r="S190" s="455"/>
      <c r="T190" s="455"/>
      <c r="U190" s="455"/>
      <c r="V190" s="455"/>
      <c r="W190" s="455"/>
      <c r="X190" s="60"/>
      <c r="Y190" s="86"/>
    </row>
    <row r="191" spans="1:25" ht="13.5" hidden="1">
      <c r="A191" s="38"/>
      <c r="B191" s="36"/>
      <c r="C191" s="39"/>
      <c r="D191" s="36"/>
      <c r="E191" s="93"/>
      <c r="F191" s="455" t="s">
        <v>154</v>
      </c>
      <c r="G191" s="455"/>
      <c r="H191" s="455"/>
      <c r="I191" s="455"/>
      <c r="J191" s="455"/>
      <c r="K191" s="455"/>
      <c r="L191" s="455"/>
      <c r="M191" s="455"/>
      <c r="N191" s="455"/>
      <c r="O191" s="455"/>
      <c r="P191" s="455"/>
      <c r="Q191" s="455"/>
      <c r="R191" s="455"/>
      <c r="S191" s="455"/>
      <c r="T191" s="455"/>
      <c r="U191" s="455"/>
      <c r="V191" s="455"/>
      <c r="W191" s="455"/>
      <c r="X191" s="60"/>
      <c r="Y191" s="86"/>
    </row>
    <row r="192" spans="1:25" ht="13.5" hidden="1">
      <c r="A192" s="38"/>
      <c r="B192" s="36"/>
      <c r="C192" s="39"/>
      <c r="D192" s="36"/>
      <c r="E192" s="93"/>
      <c r="F192" s="455"/>
      <c r="G192" s="455"/>
      <c r="H192" s="455"/>
      <c r="I192" s="455"/>
      <c r="J192" s="455"/>
      <c r="K192" s="455"/>
      <c r="L192" s="455"/>
      <c r="M192" s="455"/>
      <c r="N192" s="455"/>
      <c r="O192" s="455"/>
      <c r="P192" s="455"/>
      <c r="Q192" s="455"/>
      <c r="R192" s="455"/>
      <c r="S192" s="455"/>
      <c r="T192" s="455"/>
      <c r="U192" s="455"/>
      <c r="V192" s="455"/>
      <c r="W192" s="455"/>
      <c r="X192" s="60"/>
      <c r="Y192" s="86"/>
    </row>
    <row r="193" spans="1:25" ht="13.5" hidden="1">
      <c r="A193" s="38"/>
      <c r="B193" s="36"/>
      <c r="C193" s="39"/>
      <c r="D193" s="36"/>
      <c r="E193" s="93"/>
      <c r="F193" s="455"/>
      <c r="G193" s="455"/>
      <c r="H193" s="455"/>
      <c r="I193" s="455"/>
      <c r="J193" s="455"/>
      <c r="K193" s="455"/>
      <c r="L193" s="455"/>
      <c r="M193" s="455"/>
      <c r="N193" s="455"/>
      <c r="O193" s="455"/>
      <c r="P193" s="455"/>
      <c r="Q193" s="455"/>
      <c r="R193" s="455"/>
      <c r="S193" s="455"/>
      <c r="T193" s="455"/>
      <c r="U193" s="455"/>
      <c r="V193" s="455"/>
      <c r="W193" s="455"/>
      <c r="X193" s="60"/>
      <c r="Y193" s="86"/>
    </row>
    <row r="194" spans="1:25" ht="13.5" hidden="1">
      <c r="A194" s="38"/>
      <c r="B194" s="36"/>
      <c r="C194" s="39"/>
      <c r="D194" s="36"/>
      <c r="E194" s="93"/>
      <c r="F194" s="455" t="s">
        <v>155</v>
      </c>
      <c r="G194" s="455"/>
      <c r="H194" s="455"/>
      <c r="I194" s="455"/>
      <c r="J194" s="455"/>
      <c r="K194" s="455"/>
      <c r="L194" s="455"/>
      <c r="M194" s="455"/>
      <c r="N194" s="455"/>
      <c r="O194" s="455"/>
      <c r="P194" s="455"/>
      <c r="Q194" s="455"/>
      <c r="R194" s="455"/>
      <c r="S194" s="455"/>
      <c r="T194" s="455"/>
      <c r="U194" s="455"/>
      <c r="V194" s="455"/>
      <c r="W194" s="455"/>
      <c r="X194" s="60"/>
      <c r="Y194" s="86"/>
    </row>
    <row r="195" spans="1:25" ht="13.5" hidden="1">
      <c r="A195" s="38"/>
      <c r="B195" s="36"/>
      <c r="C195" s="39"/>
      <c r="D195" s="36"/>
      <c r="E195" s="93"/>
      <c r="F195" s="455"/>
      <c r="G195" s="455"/>
      <c r="H195" s="455"/>
      <c r="I195" s="455"/>
      <c r="J195" s="455"/>
      <c r="K195" s="455"/>
      <c r="L195" s="455"/>
      <c r="M195" s="455"/>
      <c r="N195" s="455"/>
      <c r="O195" s="455"/>
      <c r="P195" s="455"/>
      <c r="Q195" s="455"/>
      <c r="R195" s="455"/>
      <c r="S195" s="455"/>
      <c r="T195" s="455"/>
      <c r="U195" s="455"/>
      <c r="V195" s="455"/>
      <c r="W195" s="455"/>
      <c r="X195" s="60"/>
      <c r="Y195" s="86"/>
    </row>
    <row r="196" spans="1:25" ht="13.5" hidden="1">
      <c r="A196" s="38"/>
      <c r="B196" s="36"/>
      <c r="C196" s="39"/>
      <c r="D196" s="36"/>
      <c r="E196" s="93"/>
      <c r="F196" s="455"/>
      <c r="G196" s="455"/>
      <c r="H196" s="455"/>
      <c r="I196" s="455"/>
      <c r="J196" s="455"/>
      <c r="K196" s="455"/>
      <c r="L196" s="455"/>
      <c r="M196" s="455"/>
      <c r="N196" s="455"/>
      <c r="O196" s="455"/>
      <c r="P196" s="455"/>
      <c r="Q196" s="455"/>
      <c r="R196" s="455"/>
      <c r="S196" s="455"/>
      <c r="T196" s="455"/>
      <c r="U196" s="455"/>
      <c r="V196" s="455"/>
      <c r="W196" s="455"/>
      <c r="X196" s="60"/>
      <c r="Y196" s="86"/>
    </row>
    <row r="197" spans="1:25" ht="13.5" hidden="1">
      <c r="A197" s="38"/>
      <c r="B197" s="36"/>
      <c r="C197" s="39"/>
      <c r="D197" s="36"/>
      <c r="E197" s="93"/>
      <c r="F197" s="455"/>
      <c r="G197" s="455"/>
      <c r="H197" s="455"/>
      <c r="I197" s="455"/>
      <c r="J197" s="455"/>
      <c r="K197" s="455"/>
      <c r="L197" s="455"/>
      <c r="M197" s="455"/>
      <c r="N197" s="455"/>
      <c r="O197" s="455"/>
      <c r="P197" s="455"/>
      <c r="Q197" s="455"/>
      <c r="R197" s="455"/>
      <c r="S197" s="455"/>
      <c r="T197" s="455"/>
      <c r="U197" s="455"/>
      <c r="V197" s="455"/>
      <c r="W197" s="455"/>
      <c r="X197" s="60"/>
      <c r="Y197" s="86"/>
    </row>
    <row r="198" spans="1:25" ht="13.5" hidden="1">
      <c r="A198" s="38"/>
      <c r="B198" s="36"/>
      <c r="C198" s="39"/>
      <c r="D198" s="36"/>
      <c r="E198" s="93"/>
      <c r="F198" s="455" t="s">
        <v>156</v>
      </c>
      <c r="G198" s="455"/>
      <c r="H198" s="455"/>
      <c r="I198" s="455"/>
      <c r="J198" s="455"/>
      <c r="K198" s="455"/>
      <c r="L198" s="455"/>
      <c r="M198" s="455"/>
      <c r="N198" s="455"/>
      <c r="O198" s="455"/>
      <c r="P198" s="455"/>
      <c r="Q198" s="455"/>
      <c r="R198" s="455"/>
      <c r="S198" s="455"/>
      <c r="T198" s="455"/>
      <c r="U198" s="455"/>
      <c r="V198" s="455"/>
      <c r="W198" s="455"/>
      <c r="X198" s="60"/>
      <c r="Y198" s="86"/>
    </row>
    <row r="199" spans="1:25" ht="13.5" hidden="1">
      <c r="A199" s="38"/>
      <c r="B199" s="36"/>
      <c r="C199" s="39"/>
      <c r="D199" s="36"/>
      <c r="E199" s="93"/>
      <c r="F199" s="455"/>
      <c r="G199" s="455"/>
      <c r="H199" s="455"/>
      <c r="I199" s="455"/>
      <c r="J199" s="455"/>
      <c r="K199" s="455"/>
      <c r="L199" s="455"/>
      <c r="M199" s="455"/>
      <c r="N199" s="455"/>
      <c r="O199" s="455"/>
      <c r="P199" s="455"/>
      <c r="Q199" s="455"/>
      <c r="R199" s="455"/>
      <c r="S199" s="455"/>
      <c r="T199" s="455"/>
      <c r="U199" s="455"/>
      <c r="V199" s="455"/>
      <c r="W199" s="455"/>
      <c r="X199" s="60"/>
      <c r="Y199" s="86"/>
    </row>
    <row r="200" spans="1:25" ht="13.5" hidden="1">
      <c r="A200" s="38"/>
      <c r="B200" s="36"/>
      <c r="C200" s="39"/>
      <c r="D200" s="36"/>
      <c r="E200" s="93"/>
      <c r="F200" s="455"/>
      <c r="G200" s="455"/>
      <c r="H200" s="455"/>
      <c r="I200" s="455"/>
      <c r="J200" s="455"/>
      <c r="K200" s="455"/>
      <c r="L200" s="455"/>
      <c r="M200" s="455"/>
      <c r="N200" s="455"/>
      <c r="O200" s="455"/>
      <c r="P200" s="455"/>
      <c r="Q200" s="455"/>
      <c r="R200" s="455"/>
      <c r="S200" s="455"/>
      <c r="T200" s="455"/>
      <c r="U200" s="455"/>
      <c r="V200" s="455"/>
      <c r="W200" s="455"/>
      <c r="X200" s="60"/>
      <c r="Y200" s="86"/>
    </row>
    <row r="201" spans="1:25" ht="13.5" hidden="1">
      <c r="A201" s="38"/>
      <c r="B201" s="36"/>
      <c r="C201" s="39"/>
      <c r="D201" s="36"/>
      <c r="E201" s="93"/>
      <c r="F201" s="455"/>
      <c r="G201" s="455"/>
      <c r="H201" s="455"/>
      <c r="I201" s="455"/>
      <c r="J201" s="455"/>
      <c r="K201" s="455"/>
      <c r="L201" s="455"/>
      <c r="M201" s="455"/>
      <c r="N201" s="455"/>
      <c r="O201" s="455"/>
      <c r="P201" s="455"/>
      <c r="Q201" s="455"/>
      <c r="R201" s="455"/>
      <c r="S201" s="455"/>
      <c r="T201" s="455"/>
      <c r="U201" s="455"/>
      <c r="V201" s="455"/>
      <c r="W201" s="455"/>
      <c r="X201" s="60"/>
      <c r="Y201" s="86"/>
    </row>
    <row r="202" spans="1:25" ht="13.5" hidden="1">
      <c r="A202" s="38"/>
      <c r="B202" s="36"/>
      <c r="C202" s="39"/>
      <c r="D202" s="36"/>
      <c r="E202" s="93"/>
      <c r="F202" s="455"/>
      <c r="G202" s="455"/>
      <c r="H202" s="455"/>
      <c r="I202" s="455"/>
      <c r="J202" s="455"/>
      <c r="K202" s="455"/>
      <c r="L202" s="455"/>
      <c r="M202" s="455"/>
      <c r="N202" s="455"/>
      <c r="O202" s="455"/>
      <c r="P202" s="455"/>
      <c r="Q202" s="455"/>
      <c r="R202" s="455"/>
      <c r="S202" s="455"/>
      <c r="T202" s="455"/>
      <c r="U202" s="455"/>
      <c r="V202" s="455"/>
      <c r="W202" s="455"/>
      <c r="X202" s="60"/>
      <c r="Y202" s="86"/>
    </row>
    <row r="203" spans="1:25" ht="13.5" hidden="1">
      <c r="A203" s="38"/>
      <c r="B203" s="36"/>
      <c r="C203" s="39"/>
      <c r="D203" s="36"/>
      <c r="E203" s="93"/>
      <c r="F203" s="455"/>
      <c r="G203" s="455"/>
      <c r="H203" s="455"/>
      <c r="I203" s="455"/>
      <c r="J203" s="455"/>
      <c r="K203" s="455"/>
      <c r="L203" s="455"/>
      <c r="M203" s="455"/>
      <c r="N203" s="455"/>
      <c r="O203" s="455"/>
      <c r="P203" s="455"/>
      <c r="Q203" s="455"/>
      <c r="R203" s="455"/>
      <c r="S203" s="455"/>
      <c r="T203" s="455"/>
      <c r="U203" s="455"/>
      <c r="V203" s="455"/>
      <c r="W203" s="455"/>
      <c r="X203" s="60"/>
      <c r="Y203" s="86"/>
    </row>
    <row r="204" spans="1:25" ht="13.5" hidden="1">
      <c r="A204" s="38"/>
      <c r="B204" s="36"/>
      <c r="C204" s="39"/>
      <c r="D204" s="61" t="s">
        <v>122</v>
      </c>
      <c r="E204" s="454" t="s">
        <v>157</v>
      </c>
      <c r="F204" s="454"/>
      <c r="G204" s="454"/>
      <c r="H204" s="454"/>
      <c r="I204" s="454"/>
      <c r="J204" s="454"/>
      <c r="K204" s="454"/>
      <c r="L204" s="454"/>
      <c r="M204" s="454"/>
      <c r="N204" s="454"/>
      <c r="O204" s="454"/>
      <c r="P204" s="454"/>
      <c r="Q204" s="454"/>
      <c r="R204" s="454"/>
      <c r="S204" s="454"/>
      <c r="T204" s="454"/>
      <c r="U204" s="454"/>
      <c r="V204" s="454"/>
      <c r="W204" s="454"/>
      <c r="X204" s="454"/>
      <c r="Y204" s="86"/>
    </row>
    <row r="205" spans="1:25" ht="13.5" hidden="1">
      <c r="A205" s="38"/>
      <c r="B205" s="36"/>
      <c r="C205" s="39"/>
      <c r="D205" s="61"/>
      <c r="E205" s="454"/>
      <c r="F205" s="454"/>
      <c r="G205" s="454"/>
      <c r="H205" s="454"/>
      <c r="I205" s="454"/>
      <c r="J205" s="454"/>
      <c r="K205" s="454"/>
      <c r="L205" s="454"/>
      <c r="M205" s="454"/>
      <c r="N205" s="454"/>
      <c r="O205" s="454"/>
      <c r="P205" s="454"/>
      <c r="Q205" s="454"/>
      <c r="R205" s="454"/>
      <c r="S205" s="454"/>
      <c r="T205" s="454"/>
      <c r="U205" s="454"/>
      <c r="V205" s="454"/>
      <c r="W205" s="454"/>
      <c r="X205" s="454"/>
      <c r="Y205" s="86"/>
    </row>
    <row r="206" spans="1:25" ht="13.5" hidden="1">
      <c r="A206" s="38"/>
      <c r="B206" s="36"/>
      <c r="C206" s="39"/>
      <c r="D206" s="61"/>
      <c r="E206" s="454"/>
      <c r="F206" s="454"/>
      <c r="G206" s="454"/>
      <c r="H206" s="454"/>
      <c r="I206" s="454"/>
      <c r="J206" s="454"/>
      <c r="K206" s="454"/>
      <c r="L206" s="454"/>
      <c r="M206" s="454"/>
      <c r="N206" s="454"/>
      <c r="O206" s="454"/>
      <c r="P206" s="454"/>
      <c r="Q206" s="454"/>
      <c r="R206" s="454"/>
      <c r="S206" s="454"/>
      <c r="T206" s="454"/>
      <c r="U206" s="454"/>
      <c r="V206" s="454"/>
      <c r="W206" s="454"/>
      <c r="X206" s="454"/>
      <c r="Y206" s="86"/>
    </row>
    <row r="207" spans="1:25" ht="13.5" hidden="1">
      <c r="A207" s="38"/>
      <c r="B207" s="36"/>
      <c r="C207" s="39"/>
      <c r="D207" s="36"/>
      <c r="E207" s="62"/>
      <c r="F207" s="455" t="s">
        <v>158</v>
      </c>
      <c r="G207" s="455"/>
      <c r="H207" s="455"/>
      <c r="I207" s="455"/>
      <c r="J207" s="455"/>
      <c r="K207" s="455"/>
      <c r="L207" s="455"/>
      <c r="M207" s="455"/>
      <c r="N207" s="455"/>
      <c r="O207" s="455"/>
      <c r="P207" s="455"/>
      <c r="Q207" s="455"/>
      <c r="R207" s="455"/>
      <c r="S207" s="455"/>
      <c r="T207" s="455"/>
      <c r="U207" s="455"/>
      <c r="V207" s="455"/>
      <c r="W207" s="455"/>
      <c r="X207" s="62"/>
      <c r="Y207" s="86"/>
    </row>
    <row r="208" spans="1:25" ht="13.5" hidden="1">
      <c r="A208" s="38"/>
      <c r="B208" s="36"/>
      <c r="C208" s="39"/>
      <c r="D208" s="36"/>
      <c r="E208" s="62"/>
      <c r="F208" s="455" t="s">
        <v>159</v>
      </c>
      <c r="G208" s="455"/>
      <c r="H208" s="455"/>
      <c r="I208" s="455"/>
      <c r="J208" s="455"/>
      <c r="K208" s="455"/>
      <c r="L208" s="455"/>
      <c r="M208" s="455"/>
      <c r="N208" s="455"/>
      <c r="O208" s="455"/>
      <c r="P208" s="455"/>
      <c r="Q208" s="455"/>
      <c r="R208" s="455"/>
      <c r="S208" s="455"/>
      <c r="T208" s="455"/>
      <c r="U208" s="455"/>
      <c r="V208" s="455"/>
      <c r="W208" s="455"/>
      <c r="X208" s="62"/>
      <c r="Y208" s="86"/>
    </row>
    <row r="209" spans="1:25" ht="13.5" hidden="1">
      <c r="A209" s="38"/>
      <c r="B209" s="36"/>
      <c r="C209" s="39"/>
      <c r="D209" s="36"/>
      <c r="E209" s="62"/>
      <c r="F209" s="455"/>
      <c r="G209" s="455"/>
      <c r="H209" s="455"/>
      <c r="I209" s="455"/>
      <c r="J209" s="455"/>
      <c r="K209" s="455"/>
      <c r="L209" s="455"/>
      <c r="M209" s="455"/>
      <c r="N209" s="455"/>
      <c r="O209" s="455"/>
      <c r="P209" s="455"/>
      <c r="Q209" s="455"/>
      <c r="R209" s="455"/>
      <c r="S209" s="455"/>
      <c r="T209" s="455"/>
      <c r="U209" s="455"/>
      <c r="V209" s="455"/>
      <c r="W209" s="455"/>
      <c r="X209" s="62"/>
      <c r="Y209" s="86"/>
    </row>
    <row r="210" spans="1:25" ht="13.5" hidden="1">
      <c r="A210" s="38"/>
      <c r="B210" s="36"/>
      <c r="C210" s="39"/>
      <c r="D210" s="36"/>
      <c r="E210" s="62"/>
      <c r="F210" s="455"/>
      <c r="G210" s="455"/>
      <c r="H210" s="455"/>
      <c r="I210" s="455"/>
      <c r="J210" s="455"/>
      <c r="K210" s="455"/>
      <c r="L210" s="455"/>
      <c r="M210" s="455"/>
      <c r="N210" s="455"/>
      <c r="O210" s="455"/>
      <c r="P210" s="455"/>
      <c r="Q210" s="455"/>
      <c r="R210" s="455"/>
      <c r="S210" s="455"/>
      <c r="T210" s="455"/>
      <c r="U210" s="455"/>
      <c r="V210" s="455"/>
      <c r="W210" s="455"/>
      <c r="X210" s="62"/>
      <c r="Y210" s="86"/>
    </row>
    <row r="211" spans="1:25" ht="13.5" hidden="1">
      <c r="A211" s="38"/>
      <c r="B211" s="36"/>
      <c r="C211" s="39"/>
      <c r="D211" s="36"/>
      <c r="E211" s="62"/>
      <c r="F211" s="455" t="s">
        <v>160</v>
      </c>
      <c r="G211" s="455"/>
      <c r="H211" s="455"/>
      <c r="I211" s="455"/>
      <c r="J211" s="455"/>
      <c r="K211" s="455"/>
      <c r="L211" s="455"/>
      <c r="M211" s="455"/>
      <c r="N211" s="455"/>
      <c r="O211" s="455"/>
      <c r="P211" s="455"/>
      <c r="Q211" s="455"/>
      <c r="R211" s="455"/>
      <c r="S211" s="455"/>
      <c r="T211" s="455"/>
      <c r="U211" s="455"/>
      <c r="V211" s="455"/>
      <c r="W211" s="455"/>
      <c r="X211" s="62"/>
      <c r="Y211" s="86"/>
    </row>
    <row r="212" spans="1:25" ht="13.5" hidden="1">
      <c r="A212" s="38"/>
      <c r="B212" s="36"/>
      <c r="C212" s="39"/>
      <c r="D212" s="36"/>
      <c r="E212" s="62"/>
      <c r="F212" s="455"/>
      <c r="G212" s="455"/>
      <c r="H212" s="455"/>
      <c r="I212" s="455"/>
      <c r="J212" s="455"/>
      <c r="K212" s="455"/>
      <c r="L212" s="455"/>
      <c r="M212" s="455"/>
      <c r="N212" s="455"/>
      <c r="O212" s="455"/>
      <c r="P212" s="455"/>
      <c r="Q212" s="455"/>
      <c r="R212" s="455"/>
      <c r="S212" s="455"/>
      <c r="T212" s="455"/>
      <c r="U212" s="455"/>
      <c r="V212" s="455"/>
      <c r="W212" s="455"/>
      <c r="X212" s="62"/>
      <c r="Y212" s="86"/>
    </row>
    <row r="213" spans="1:25" ht="13.5" hidden="1">
      <c r="A213" s="38"/>
      <c r="B213" s="36"/>
      <c r="C213" s="39"/>
      <c r="D213" s="36"/>
      <c r="E213" s="62"/>
      <c r="F213" s="455"/>
      <c r="G213" s="455"/>
      <c r="H213" s="455"/>
      <c r="I213" s="455"/>
      <c r="J213" s="455"/>
      <c r="K213" s="455"/>
      <c r="L213" s="455"/>
      <c r="M213" s="455"/>
      <c r="N213" s="455"/>
      <c r="O213" s="455"/>
      <c r="P213" s="455"/>
      <c r="Q213" s="455"/>
      <c r="R213" s="455"/>
      <c r="S213" s="455"/>
      <c r="T213" s="455"/>
      <c r="U213" s="455"/>
      <c r="V213" s="455"/>
      <c r="W213" s="455"/>
      <c r="X213" s="62"/>
      <c r="Y213" s="86"/>
    </row>
    <row r="214" spans="1:25" ht="13.5" hidden="1">
      <c r="A214" s="38"/>
      <c r="B214" s="36"/>
      <c r="C214" s="39"/>
      <c r="D214" s="36"/>
      <c r="E214" s="62"/>
      <c r="F214" s="455"/>
      <c r="G214" s="455"/>
      <c r="H214" s="455"/>
      <c r="I214" s="455"/>
      <c r="J214" s="455"/>
      <c r="K214" s="455"/>
      <c r="L214" s="455"/>
      <c r="M214" s="455"/>
      <c r="N214" s="455"/>
      <c r="O214" s="455"/>
      <c r="P214" s="455"/>
      <c r="Q214" s="455"/>
      <c r="R214" s="455"/>
      <c r="S214" s="455"/>
      <c r="T214" s="455"/>
      <c r="U214" s="455"/>
      <c r="V214" s="455"/>
      <c r="W214" s="455"/>
      <c r="X214" s="62"/>
      <c r="Y214" s="86"/>
    </row>
    <row r="215" spans="1:25" ht="13.5" hidden="1">
      <c r="A215" s="38"/>
      <c r="B215" s="36"/>
      <c r="C215" s="39"/>
      <c r="D215" s="36"/>
      <c r="E215" s="62"/>
      <c r="F215" s="455"/>
      <c r="G215" s="455"/>
      <c r="H215" s="455"/>
      <c r="I215" s="455"/>
      <c r="J215" s="455"/>
      <c r="K215" s="455"/>
      <c r="L215" s="455"/>
      <c r="M215" s="455"/>
      <c r="N215" s="455"/>
      <c r="O215" s="455"/>
      <c r="P215" s="455"/>
      <c r="Q215" s="455"/>
      <c r="R215" s="455"/>
      <c r="S215" s="455"/>
      <c r="T215" s="455"/>
      <c r="U215" s="455"/>
      <c r="V215" s="455"/>
      <c r="W215" s="455"/>
      <c r="X215" s="62"/>
      <c r="Y215" s="86"/>
    </row>
    <row r="216" spans="1:25" ht="13.5" hidden="1">
      <c r="A216" s="38"/>
      <c r="B216" s="36"/>
      <c r="C216" s="39"/>
      <c r="D216" s="36"/>
      <c r="E216" s="62"/>
      <c r="F216" s="455"/>
      <c r="G216" s="455"/>
      <c r="H216" s="455"/>
      <c r="I216" s="455"/>
      <c r="J216" s="455"/>
      <c r="K216" s="455"/>
      <c r="L216" s="455"/>
      <c r="M216" s="455"/>
      <c r="N216" s="455"/>
      <c r="O216" s="455"/>
      <c r="P216" s="455"/>
      <c r="Q216" s="455"/>
      <c r="R216" s="455"/>
      <c r="S216" s="455"/>
      <c r="T216" s="455"/>
      <c r="U216" s="455"/>
      <c r="V216" s="455"/>
      <c r="W216" s="455"/>
      <c r="X216" s="62"/>
      <c r="Y216" s="86"/>
    </row>
    <row r="217" spans="1:25" ht="13.5" hidden="1">
      <c r="A217" s="38"/>
      <c r="B217" s="36"/>
      <c r="C217" s="39"/>
      <c r="D217" s="36"/>
      <c r="E217" s="62"/>
      <c r="F217" s="455"/>
      <c r="G217" s="455"/>
      <c r="H217" s="455"/>
      <c r="I217" s="455"/>
      <c r="J217" s="455"/>
      <c r="K217" s="455"/>
      <c r="L217" s="455"/>
      <c r="M217" s="455"/>
      <c r="N217" s="455"/>
      <c r="O217" s="455"/>
      <c r="P217" s="455"/>
      <c r="Q217" s="455"/>
      <c r="R217" s="455"/>
      <c r="S217" s="455"/>
      <c r="T217" s="455"/>
      <c r="U217" s="455"/>
      <c r="V217" s="455"/>
      <c r="W217" s="455"/>
      <c r="X217" s="62"/>
      <c r="Y217" s="86"/>
    </row>
    <row r="218" spans="1:25" ht="13.5" hidden="1">
      <c r="A218" s="38"/>
      <c r="B218" s="36"/>
      <c r="C218" s="39"/>
      <c r="D218" s="36"/>
      <c r="E218" s="62"/>
      <c r="F218" s="455" t="s">
        <v>161</v>
      </c>
      <c r="G218" s="455"/>
      <c r="H218" s="455"/>
      <c r="I218" s="455"/>
      <c r="J218" s="455"/>
      <c r="K218" s="455"/>
      <c r="L218" s="455"/>
      <c r="M218" s="455"/>
      <c r="N218" s="455"/>
      <c r="O218" s="455"/>
      <c r="P218" s="455"/>
      <c r="Q218" s="455"/>
      <c r="R218" s="455"/>
      <c r="S218" s="455"/>
      <c r="T218" s="455"/>
      <c r="U218" s="455"/>
      <c r="V218" s="455"/>
      <c r="W218" s="455"/>
      <c r="X218" s="62"/>
      <c r="Y218" s="86"/>
    </row>
    <row r="219" spans="1:25" ht="13.5" hidden="1">
      <c r="A219" s="38"/>
      <c r="B219" s="36"/>
      <c r="C219" s="39"/>
      <c r="D219" s="36"/>
      <c r="E219" s="62"/>
      <c r="F219" s="455"/>
      <c r="G219" s="455"/>
      <c r="H219" s="455"/>
      <c r="I219" s="455"/>
      <c r="J219" s="455"/>
      <c r="K219" s="455"/>
      <c r="L219" s="455"/>
      <c r="M219" s="455"/>
      <c r="N219" s="455"/>
      <c r="O219" s="455"/>
      <c r="P219" s="455"/>
      <c r="Q219" s="455"/>
      <c r="R219" s="455"/>
      <c r="S219" s="455"/>
      <c r="T219" s="455"/>
      <c r="U219" s="455"/>
      <c r="V219" s="455"/>
      <c r="W219" s="455"/>
      <c r="X219" s="62"/>
      <c r="Y219" s="86"/>
    </row>
    <row r="220" spans="1:25" ht="13.5" hidden="1">
      <c r="A220" s="38"/>
      <c r="B220" s="36"/>
      <c r="C220" s="39"/>
      <c r="D220" s="36"/>
      <c r="E220" s="62"/>
      <c r="F220" s="455"/>
      <c r="G220" s="455"/>
      <c r="H220" s="455"/>
      <c r="I220" s="455"/>
      <c r="J220" s="455"/>
      <c r="K220" s="455"/>
      <c r="L220" s="455"/>
      <c r="M220" s="455"/>
      <c r="N220" s="455"/>
      <c r="O220" s="455"/>
      <c r="P220" s="455"/>
      <c r="Q220" s="455"/>
      <c r="R220" s="455"/>
      <c r="S220" s="455"/>
      <c r="T220" s="455"/>
      <c r="U220" s="455"/>
      <c r="V220" s="455"/>
      <c r="W220" s="455"/>
      <c r="X220" s="62"/>
      <c r="Y220" s="86"/>
    </row>
    <row r="221" spans="1:25" ht="13.5" hidden="1">
      <c r="A221" s="38"/>
      <c r="B221" s="36"/>
      <c r="C221" s="39"/>
      <c r="D221" s="36"/>
      <c r="E221" s="62"/>
      <c r="F221" s="455"/>
      <c r="G221" s="455"/>
      <c r="H221" s="455"/>
      <c r="I221" s="455"/>
      <c r="J221" s="455"/>
      <c r="K221" s="455"/>
      <c r="L221" s="455"/>
      <c r="M221" s="455"/>
      <c r="N221" s="455"/>
      <c r="O221" s="455"/>
      <c r="P221" s="455"/>
      <c r="Q221" s="455"/>
      <c r="R221" s="455"/>
      <c r="S221" s="455"/>
      <c r="T221" s="455"/>
      <c r="U221" s="455"/>
      <c r="V221" s="455"/>
      <c r="W221" s="455"/>
      <c r="X221" s="62"/>
      <c r="Y221" s="86"/>
    </row>
    <row r="222" spans="1:25" ht="13.5" hidden="1">
      <c r="A222" s="38"/>
      <c r="B222" s="36"/>
      <c r="C222" s="39"/>
      <c r="D222" s="36"/>
      <c r="E222" s="62"/>
      <c r="F222" s="455"/>
      <c r="G222" s="455"/>
      <c r="H222" s="455"/>
      <c r="I222" s="455"/>
      <c r="J222" s="455"/>
      <c r="K222" s="455"/>
      <c r="L222" s="455"/>
      <c r="M222" s="455"/>
      <c r="N222" s="455"/>
      <c r="O222" s="455"/>
      <c r="P222" s="455"/>
      <c r="Q222" s="455"/>
      <c r="R222" s="455"/>
      <c r="S222" s="455"/>
      <c r="T222" s="455"/>
      <c r="U222" s="455"/>
      <c r="V222" s="455"/>
      <c r="W222" s="455"/>
      <c r="X222" s="62"/>
      <c r="Y222" s="86"/>
    </row>
    <row r="223" spans="1:25" ht="13.5" hidden="1">
      <c r="A223" s="38"/>
      <c r="B223" s="36"/>
      <c r="C223" s="39"/>
      <c r="D223" s="36"/>
      <c r="E223" s="62"/>
      <c r="F223" s="455"/>
      <c r="G223" s="455"/>
      <c r="H223" s="455"/>
      <c r="I223" s="455"/>
      <c r="J223" s="455"/>
      <c r="K223" s="455"/>
      <c r="L223" s="455"/>
      <c r="M223" s="455"/>
      <c r="N223" s="455"/>
      <c r="O223" s="455"/>
      <c r="P223" s="455"/>
      <c r="Q223" s="455"/>
      <c r="R223" s="455"/>
      <c r="S223" s="455"/>
      <c r="T223" s="455"/>
      <c r="U223" s="455"/>
      <c r="V223" s="455"/>
      <c r="W223" s="455"/>
      <c r="X223" s="62"/>
      <c r="Y223" s="86"/>
    </row>
    <row r="224" spans="1:25" ht="13.5" hidden="1">
      <c r="A224" s="38"/>
      <c r="B224" s="36"/>
      <c r="C224" s="39"/>
      <c r="D224" s="36"/>
      <c r="E224" s="62"/>
      <c r="F224" s="455"/>
      <c r="G224" s="455"/>
      <c r="H224" s="455"/>
      <c r="I224" s="455"/>
      <c r="J224" s="455"/>
      <c r="K224" s="455"/>
      <c r="L224" s="455"/>
      <c r="M224" s="455"/>
      <c r="N224" s="455"/>
      <c r="O224" s="455"/>
      <c r="P224" s="455"/>
      <c r="Q224" s="455"/>
      <c r="R224" s="455"/>
      <c r="S224" s="455"/>
      <c r="T224" s="455"/>
      <c r="U224" s="455"/>
      <c r="V224" s="455"/>
      <c r="W224" s="455"/>
      <c r="X224" s="62"/>
      <c r="Y224" s="86"/>
    </row>
    <row r="225" spans="1:26" ht="13.5">
      <c r="A225" s="38"/>
      <c r="B225" s="94"/>
      <c r="C225" s="43"/>
      <c r="D225" s="44"/>
      <c r="E225" s="45"/>
      <c r="F225" s="45"/>
      <c r="G225" s="45"/>
      <c r="H225" s="45"/>
      <c r="I225" s="45"/>
      <c r="J225" s="45"/>
      <c r="K225" s="45"/>
      <c r="L225" s="45"/>
      <c r="M225" s="45"/>
      <c r="N225" s="45"/>
      <c r="O225" s="45"/>
      <c r="P225" s="45"/>
      <c r="Q225" s="45"/>
      <c r="R225" s="45"/>
      <c r="S225" s="45"/>
      <c r="T225" s="45"/>
      <c r="U225" s="45"/>
      <c r="V225" s="45"/>
      <c r="W225" s="45"/>
      <c r="X225" s="45"/>
      <c r="Y225" s="95"/>
    </row>
    <row r="226" spans="1:26" ht="15" customHeight="1">
      <c r="B226" s="472" t="str">
        <f ca="1">IF(GetMode()="DEBUG", "Режим отладки", "")</f>
        <v/>
      </c>
      <c r="C226" s="472"/>
      <c r="D226" s="472"/>
      <c r="E226" s="472"/>
      <c r="F226" s="472"/>
      <c r="G226" s="472"/>
      <c r="H226" s="472"/>
      <c r="I226" s="472"/>
      <c r="J226" s="472"/>
      <c r="K226" s="472"/>
      <c r="L226" s="472"/>
      <c r="M226" s="472"/>
      <c r="N226" s="472"/>
      <c r="O226" s="472"/>
      <c r="P226" s="472"/>
      <c r="Q226" s="472"/>
      <c r="R226" s="472"/>
      <c r="S226" s="472"/>
      <c r="T226" s="472"/>
      <c r="U226" s="472"/>
      <c r="V226" s="472"/>
      <c r="W226" s="472"/>
      <c r="X226" s="472"/>
      <c r="Y226" s="472"/>
      <c r="Z226" s="96"/>
    </row>
    <row r="227" spans="1:26" ht="14.25" customHeight="1">
      <c r="B227" s="473" t="s">
        <v>162</v>
      </c>
      <c r="C227" s="473"/>
      <c r="D227" s="473"/>
      <c r="E227" s="473"/>
      <c r="F227" s="473"/>
      <c r="G227" s="473"/>
      <c r="H227" s="473"/>
      <c r="I227" s="473"/>
      <c r="J227" s="473"/>
      <c r="K227" s="473"/>
      <c r="L227" s="473"/>
      <c r="M227" s="473"/>
      <c r="N227" s="473"/>
      <c r="O227" s="473"/>
      <c r="P227" s="473"/>
      <c r="Q227" s="473"/>
      <c r="R227" s="473"/>
      <c r="S227" s="473"/>
      <c r="T227" s="473"/>
      <c r="U227" s="473"/>
      <c r="V227" s="473"/>
      <c r="W227" s="473"/>
      <c r="X227" s="473"/>
      <c r="Y227" s="473"/>
    </row>
    <row r="228" spans="1:26" ht="14.25" customHeight="1">
      <c r="C228" s="97"/>
      <c r="D228" s="97"/>
      <c r="E228" s="471" t="s">
        <v>163</v>
      </c>
      <c r="F228" s="471"/>
      <c r="G228" s="471"/>
      <c r="H228" s="471"/>
      <c r="I228" s="471"/>
      <c r="J228" s="471"/>
      <c r="K228" s="471"/>
      <c r="L228" s="471"/>
      <c r="M228" s="471"/>
      <c r="N228" s="471"/>
      <c r="O228" s="471"/>
      <c r="P228" s="471"/>
      <c r="Q228" s="471"/>
      <c r="R228" s="97"/>
      <c r="S228" s="97"/>
      <c r="T228" s="97"/>
      <c r="U228" s="97"/>
      <c r="V228" s="97"/>
      <c r="W228" s="97"/>
      <c r="X228" s="97"/>
      <c r="Y228" s="97"/>
    </row>
  </sheetData>
  <sheetProtection algorithmName="SHA-512" hashValue="jzCAiBO3mbtssVxmvDvaKaa6xeR1+rq9EJlJQW9MAzHYJsXqZ/XrwnpXfbRV5UjBNLXISFPh2/UkaAQQVpcdRg==" saltValue="Niku60ohdxXk7sDgMGn5JA==" spinCount="100000" sheet="1" objects="1" scenarios="1" formatColumns="0" formatRows="0"/>
  <dataConsolidate/>
  <mergeCells count="61">
    <mergeCell ref="B2:G2"/>
    <mergeCell ref="B3:C3"/>
    <mergeCell ref="B5:Y5"/>
    <mergeCell ref="E228:Q228"/>
    <mergeCell ref="B226:Y226"/>
    <mergeCell ref="B227:Y227"/>
    <mergeCell ref="F84:X84"/>
    <mergeCell ref="F85:X85"/>
    <mergeCell ref="F86:X86"/>
    <mergeCell ref="F87:X87"/>
    <mergeCell ref="E88:X88"/>
    <mergeCell ref="E54:F54"/>
    <mergeCell ref="E52:X52"/>
    <mergeCell ref="E37:X49"/>
    <mergeCell ref="F23:M23"/>
    <mergeCell ref="P23:X23"/>
    <mergeCell ref="F208:W210"/>
    <mergeCell ref="F211:W217"/>
    <mergeCell ref="F218:W224"/>
    <mergeCell ref="F158:W164"/>
    <mergeCell ref="E165:X167"/>
    <mergeCell ref="F168:W169"/>
    <mergeCell ref="F170:W173"/>
    <mergeCell ref="F207:W207"/>
    <mergeCell ref="F174:W178"/>
    <mergeCell ref="F179:W184"/>
    <mergeCell ref="E204:X206"/>
    <mergeCell ref="F188:W190"/>
    <mergeCell ref="F191:W193"/>
    <mergeCell ref="F194:W197"/>
    <mergeCell ref="F198:W203"/>
    <mergeCell ref="E67:X79"/>
    <mergeCell ref="E7:X21"/>
    <mergeCell ref="F103:W105"/>
    <mergeCell ref="F106:W108"/>
    <mergeCell ref="F109:W112"/>
    <mergeCell ref="E55:F55"/>
    <mergeCell ref="G54:K54"/>
    <mergeCell ref="G55:J55"/>
    <mergeCell ref="E82:X83"/>
    <mergeCell ref="F91:X92"/>
    <mergeCell ref="E94:X95"/>
    <mergeCell ref="E96:X100"/>
    <mergeCell ref="E101:W102"/>
    <mergeCell ref="F24:M24"/>
    <mergeCell ref="P24:X24"/>
    <mergeCell ref="P25:X25"/>
    <mergeCell ref="F89:X90"/>
    <mergeCell ref="E185:X187"/>
    <mergeCell ref="F148:W150"/>
    <mergeCell ref="F151:W153"/>
    <mergeCell ref="F154:W157"/>
    <mergeCell ref="E123:W124"/>
    <mergeCell ref="F125:W127"/>
    <mergeCell ref="F128:W130"/>
    <mergeCell ref="F131:V134"/>
    <mergeCell ref="F135:W140"/>
    <mergeCell ref="F113:W117"/>
    <mergeCell ref="E118:X122"/>
    <mergeCell ref="E141:X145"/>
    <mergeCell ref="E146:W147"/>
  </mergeCells>
  <phoneticPr fontId="9" type="noConversion"/>
  <hyperlinks>
    <hyperlink ref="G54" r:id="rId1"/>
    <hyperlink ref="E228" r:id="rId2"/>
  </hyperlinks>
  <pageMargins left="0.7" right="0.7" top="0.75" bottom="0.75" header="0.3" footer="0.3"/>
  <pageSetup paperSize="9" orientation="portrait" horizontalDpi="180" verticalDpi="180"/>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01"/>
  <dimension ref="A1:G46"/>
  <sheetViews>
    <sheetView showGridLines="0" topLeftCell="C30" zoomScaleNormal="100" workbookViewId="0">
      <selection activeCell="F37" sqref="F37"/>
    </sheetView>
  </sheetViews>
  <sheetFormatPr defaultColWidth="9.109375" defaultRowHeight="12.75"/>
  <cols>
    <col min="1" max="1" width="44.88671875" style="12" hidden="1" customWidth="1"/>
    <col min="2" max="2" width="28.33203125" style="10" hidden="1" customWidth="1"/>
    <col min="3" max="3" width="3.6640625" style="13" customWidth="1"/>
    <col min="4" max="4" width="40.6640625" style="17" customWidth="1"/>
    <col min="5" max="5" width="50.6640625" style="17" customWidth="1"/>
    <col min="6" max="6" width="20.5546875" style="32" customWidth="1"/>
    <col min="7" max="7" width="9.109375" style="17" customWidth="1"/>
    <col min="8" max="16384" width="9.109375" style="17"/>
  </cols>
  <sheetData>
    <row r="1" spans="1:7" s="11" customFormat="1" hidden="1">
      <c r="A1" s="9"/>
      <c r="B1" s="10"/>
      <c r="F1" s="12"/>
    </row>
    <row r="2" spans="1:7" s="11" customFormat="1" hidden="1">
      <c r="A2" s="9"/>
      <c r="B2" s="10"/>
      <c r="F2" s="12"/>
    </row>
    <row r="3" spans="1:7" ht="15" customHeight="1">
      <c r="D3" s="14" t="str">
        <f ca="1">Getcode()</f>
        <v>ELPASS.FORMS.BH</v>
      </c>
      <c r="E3" s="15" t="str">
        <f ca="1">version</f>
        <v>Версия 1.0 от 01.10.2017</v>
      </c>
      <c r="F3" s="16"/>
    </row>
    <row r="4" spans="1:7" ht="30" customHeight="1">
      <c r="D4" s="476" t="str">
        <f ca="1">GetTemplateName()</f>
        <v>Формы бухгалтерского баланса, отчета о финансовых результатах и отчета о целевом использовании средств</v>
      </c>
      <c r="E4" s="476"/>
      <c r="F4" s="18"/>
    </row>
    <row r="5" spans="1:7">
      <c r="D5" s="19"/>
      <c r="E5" s="19"/>
      <c r="F5" s="18"/>
    </row>
    <row r="6" spans="1:7" ht="21" customHeight="1">
      <c r="D6" s="30" t="s">
        <v>68</v>
      </c>
      <c r="E6" s="73" t="s">
        <v>69</v>
      </c>
      <c r="F6" s="18"/>
      <c r="G6" s="18"/>
    </row>
    <row r="7" spans="1:7" ht="8.1" customHeight="1">
      <c r="A7" s="20"/>
      <c r="D7" s="21"/>
      <c r="E7" s="22"/>
      <c r="F7" s="23"/>
      <c r="G7" s="23"/>
    </row>
    <row r="8" spans="1:7" ht="21" customHeight="1">
      <c r="D8" s="30" t="s">
        <v>70</v>
      </c>
      <c r="E8" s="65" t="s">
        <v>71</v>
      </c>
      <c r="F8" s="23"/>
      <c r="G8" s="24"/>
    </row>
    <row r="9" spans="1:7" ht="8.1" customHeight="1">
      <c r="D9" s="25"/>
      <c r="E9" s="78"/>
      <c r="F9" s="26"/>
    </row>
    <row r="10" spans="1:7" ht="21" customHeight="1">
      <c r="D10" s="477" t="s">
        <v>72</v>
      </c>
      <c r="E10" s="477"/>
      <c r="F10" s="26"/>
    </row>
    <row r="11" spans="1:7" ht="42" customHeight="1">
      <c r="C11" s="27"/>
      <c r="D11" s="30" t="s">
        <v>73</v>
      </c>
      <c r="E11" s="66" t="s">
        <v>55</v>
      </c>
      <c r="F11" s="26"/>
    </row>
    <row r="12" spans="1:7" ht="42" customHeight="1">
      <c r="C12" s="27"/>
      <c r="D12" s="30" t="s">
        <v>74</v>
      </c>
      <c r="E12" s="66" t="s">
        <v>55</v>
      </c>
      <c r="F12" s="26"/>
    </row>
    <row r="13" spans="1:7" ht="21" customHeight="1">
      <c r="C13" s="27"/>
      <c r="D13" s="30" t="s">
        <v>75</v>
      </c>
      <c r="E13" s="66" t="s">
        <v>76</v>
      </c>
      <c r="F13" s="26"/>
    </row>
    <row r="14" spans="1:7" ht="21" customHeight="1">
      <c r="C14" s="27"/>
      <c r="D14" s="30" t="s">
        <v>77</v>
      </c>
      <c r="E14" s="66" t="s">
        <v>78</v>
      </c>
      <c r="F14" s="26"/>
    </row>
    <row r="15" spans="1:7" ht="21" customHeight="1">
      <c r="C15" s="27"/>
      <c r="D15" s="30" t="s">
        <v>79</v>
      </c>
      <c r="E15" s="66" t="s">
        <v>80</v>
      </c>
      <c r="F15" s="26"/>
    </row>
    <row r="16" spans="1:7" ht="21" customHeight="1">
      <c r="C16" s="27"/>
      <c r="D16" s="30" t="s">
        <v>81</v>
      </c>
      <c r="E16" s="66" t="s">
        <v>82</v>
      </c>
      <c r="F16" s="26"/>
    </row>
    <row r="17" spans="3:6" ht="8.1" customHeight="1">
      <c r="D17" s="25"/>
      <c r="E17" s="78"/>
      <c r="F17" s="26"/>
    </row>
    <row r="18" spans="3:6" ht="21" customHeight="1">
      <c r="D18" s="477" t="s">
        <v>83</v>
      </c>
      <c r="E18" s="477"/>
      <c r="F18" s="26"/>
    </row>
    <row r="19" spans="3:6" ht="30.75" customHeight="1">
      <c r="C19" s="27"/>
      <c r="D19" s="30" t="s">
        <v>84</v>
      </c>
      <c r="E19" s="66" t="s">
        <v>66</v>
      </c>
      <c r="F19" s="26"/>
    </row>
    <row r="20" spans="3:6" ht="21" customHeight="1">
      <c r="C20" s="27"/>
      <c r="D20" s="30" t="s">
        <v>85</v>
      </c>
      <c r="E20" s="66"/>
      <c r="F20" s="26"/>
    </row>
    <row r="21" spans="3:6" ht="21" customHeight="1">
      <c r="C21" s="27"/>
      <c r="D21" s="30" t="s">
        <v>86</v>
      </c>
      <c r="E21" s="66" t="s">
        <v>66</v>
      </c>
      <c r="F21" s="26"/>
    </row>
    <row r="22" spans="3:6" ht="8.1" customHeight="1">
      <c r="D22" s="25"/>
      <c r="E22" s="78"/>
      <c r="F22" s="26"/>
    </row>
    <row r="23" spans="3:6" ht="21" customHeight="1">
      <c r="D23" s="477" t="s">
        <v>87</v>
      </c>
      <c r="E23" s="477"/>
      <c r="F23" s="26"/>
    </row>
    <row r="24" spans="3:6" ht="21" customHeight="1">
      <c r="C24" s="27"/>
      <c r="D24" s="30" t="s">
        <v>88</v>
      </c>
      <c r="E24" s="451" t="s">
        <v>89</v>
      </c>
      <c r="F24" s="26"/>
    </row>
    <row r="25" spans="3:6" ht="21" customHeight="1">
      <c r="C25" s="27"/>
      <c r="D25" s="30" t="s">
        <v>90</v>
      </c>
      <c r="E25" s="451" t="s">
        <v>89</v>
      </c>
      <c r="F25" s="26"/>
    </row>
    <row r="26" spans="3:6" ht="8.1" customHeight="1">
      <c r="D26" s="25"/>
      <c r="E26" s="78"/>
      <c r="F26" s="26"/>
    </row>
    <row r="27" spans="3:6" ht="21" customHeight="1">
      <c r="D27" s="477" t="s">
        <v>91</v>
      </c>
      <c r="E27" s="477"/>
      <c r="F27" s="26"/>
    </row>
    <row r="28" spans="3:6" ht="21" customHeight="1">
      <c r="C28" s="27"/>
      <c r="D28" s="30" t="s">
        <v>92</v>
      </c>
      <c r="E28" s="451" t="s">
        <v>2824</v>
      </c>
      <c r="F28" s="26"/>
    </row>
    <row r="29" spans="3:6" ht="21" customHeight="1">
      <c r="C29" s="27"/>
      <c r="D29" s="30" t="s">
        <v>93</v>
      </c>
      <c r="E29" s="451" t="s">
        <v>2825</v>
      </c>
      <c r="F29" s="26"/>
    </row>
    <row r="30" spans="3:6" ht="21" customHeight="1">
      <c r="C30" s="27"/>
      <c r="D30" s="30" t="s">
        <v>94</v>
      </c>
      <c r="E30" s="452" t="s">
        <v>2826</v>
      </c>
      <c r="F30" s="26"/>
    </row>
    <row r="31" spans="3:6" ht="21" customHeight="1">
      <c r="C31" s="27"/>
      <c r="D31" s="30" t="s">
        <v>95</v>
      </c>
      <c r="E31" s="451" t="s">
        <v>2827</v>
      </c>
      <c r="F31" s="26"/>
    </row>
    <row r="32" spans="3:6" ht="8.1" customHeight="1">
      <c r="D32" s="25"/>
      <c r="E32" s="78"/>
      <c r="F32" s="26"/>
    </row>
    <row r="33" spans="1:6" ht="21" customHeight="1">
      <c r="D33" s="477" t="s">
        <v>96</v>
      </c>
      <c r="E33" s="477"/>
      <c r="F33" s="26"/>
    </row>
    <row r="34" spans="1:6" ht="21" customHeight="1">
      <c r="C34" s="27"/>
      <c r="D34" s="30" t="s">
        <v>92</v>
      </c>
      <c r="E34" s="451" t="s">
        <v>2828</v>
      </c>
      <c r="F34" s="26"/>
    </row>
    <row r="35" spans="1:6" ht="21" customHeight="1">
      <c r="C35" s="27"/>
      <c r="D35" s="30" t="s">
        <v>93</v>
      </c>
      <c r="E35" s="451" t="s">
        <v>2829</v>
      </c>
      <c r="F35" s="26"/>
    </row>
    <row r="36" spans="1:6" ht="21" customHeight="1">
      <c r="C36" s="27"/>
      <c r="D36" s="30" t="s">
        <v>94</v>
      </c>
      <c r="E36" s="452" t="s">
        <v>2830</v>
      </c>
      <c r="F36" s="26"/>
    </row>
    <row r="37" spans="1:6" ht="21" customHeight="1">
      <c r="C37" s="27"/>
      <c r="D37" s="30" t="s">
        <v>95</v>
      </c>
      <c r="E37" s="451" t="s">
        <v>2831</v>
      </c>
      <c r="F37" s="26"/>
    </row>
    <row r="38" spans="1:6" ht="8.1" customHeight="1">
      <c r="D38" s="25"/>
      <c r="E38" s="78"/>
      <c r="F38" s="26"/>
    </row>
    <row r="39" spans="1:6" ht="21" customHeight="1">
      <c r="D39" s="477" t="s">
        <v>97</v>
      </c>
      <c r="E39" s="477"/>
      <c r="F39" s="26"/>
    </row>
    <row r="40" spans="1:6" ht="21" customHeight="1">
      <c r="A40" s="28" t="s">
        <v>98</v>
      </c>
      <c r="B40" s="29" t="s">
        <v>99</v>
      </c>
      <c r="D40" s="30" t="s">
        <v>92</v>
      </c>
      <c r="E40" s="451" t="s">
        <v>2832</v>
      </c>
      <c r="F40" s="31"/>
    </row>
    <row r="41" spans="1:6" ht="21" customHeight="1">
      <c r="A41" s="28"/>
      <c r="B41" s="29"/>
      <c r="D41" s="30" t="s">
        <v>93</v>
      </c>
      <c r="E41" s="451" t="s">
        <v>2833</v>
      </c>
      <c r="F41" s="31"/>
    </row>
    <row r="42" spans="1:6" ht="21" customHeight="1">
      <c r="A42" s="28"/>
      <c r="B42" s="29"/>
      <c r="D42" s="30" t="s">
        <v>94</v>
      </c>
      <c r="E42" s="452" t="s">
        <v>2834</v>
      </c>
      <c r="F42" s="31"/>
    </row>
    <row r="43" spans="1:6" ht="21" customHeight="1">
      <c r="A43" s="28" t="s">
        <v>100</v>
      </c>
      <c r="B43" s="29" t="s">
        <v>101</v>
      </c>
      <c r="D43" s="30" t="s">
        <v>102</v>
      </c>
      <c r="E43" s="451" t="s">
        <v>2835</v>
      </c>
      <c r="F43" s="31"/>
    </row>
    <row r="44" spans="1:6" ht="21" customHeight="1">
      <c r="A44" s="28" t="s">
        <v>103</v>
      </c>
      <c r="B44" s="29" t="s">
        <v>104</v>
      </c>
      <c r="D44" s="30" t="s">
        <v>95</v>
      </c>
      <c r="E44" s="451" t="s">
        <v>2831</v>
      </c>
      <c r="F44" s="31"/>
    </row>
    <row r="45" spans="1:6" ht="21" customHeight="1">
      <c r="A45" s="28" t="s">
        <v>105</v>
      </c>
      <c r="B45" s="29" t="s">
        <v>106</v>
      </c>
      <c r="D45" s="30" t="s">
        <v>107</v>
      </c>
      <c r="E45" s="451" t="s">
        <v>2836</v>
      </c>
      <c r="F45" s="31"/>
    </row>
    <row r="46" spans="1:6">
      <c r="D46" s="19"/>
      <c r="E46" s="19"/>
      <c r="F46" s="18"/>
    </row>
  </sheetData>
  <sheetProtection password="C39D" sheet="1" objects="1" scenarios="1" formatColumns="0" formatRows="0"/>
  <dataConsolidate/>
  <mergeCells count="7">
    <mergeCell ref="D4:E4"/>
    <mergeCell ref="D33:E33"/>
    <mergeCell ref="D27:E27"/>
    <mergeCell ref="D23:E23"/>
    <mergeCell ref="D39:E39"/>
    <mergeCell ref="D10:E10"/>
    <mergeCell ref="D18:E18"/>
  </mergeCells>
  <phoneticPr fontId="9" type="noConversion"/>
  <dataValidations count="2">
    <dataValidation type="textLength" operator="lessThanOrEqual" allowBlank="1" showInputMessage="1" showErrorMessage="1" errorTitle="Ошибка" error="Допускается ввод не более 900 символов!" sqref="E40:E45 E34:E37 E20:E21 E24:E25 E28:E31 E11:E16">
      <formula1>900</formula1>
    </dataValidation>
    <dataValidation operator="lessThanOrEqual" allowBlank="1" showInputMessage="1" showErrorMessage="1" errorTitle="Ошибка" error="Допускается ввод не более 900 символов!" sqref="E19"/>
  </dataValidations>
  <pageMargins left="0.75" right="0.75" top="1" bottom="1" header="0.5" footer="0.5"/>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02"/>
  <dimension ref="A1:G27"/>
  <sheetViews>
    <sheetView showGridLines="0" topLeftCell="C3" workbookViewId="0">
      <selection activeCell="E11" sqref="E11"/>
    </sheetView>
  </sheetViews>
  <sheetFormatPr defaultColWidth="9.109375" defaultRowHeight="12.75"/>
  <cols>
    <col min="1" max="1" width="44.88671875" style="12" hidden="1" customWidth="1"/>
    <col min="2" max="2" width="28.33203125" style="10" hidden="1" customWidth="1"/>
    <col min="3" max="3" width="3.6640625" style="13" customWidth="1"/>
    <col min="4" max="4" width="41.5546875" style="17" customWidth="1"/>
    <col min="5" max="5" width="50.6640625" style="17" customWidth="1"/>
    <col min="6" max="6" width="12" style="32" customWidth="1"/>
    <col min="7" max="7" width="17" style="17" customWidth="1"/>
    <col min="8" max="8" width="9.109375" style="17" customWidth="1"/>
    <col min="9" max="16384" width="9.109375" style="17"/>
  </cols>
  <sheetData>
    <row r="1" spans="1:7" s="11" customFormat="1" hidden="1">
      <c r="A1" s="9"/>
      <c r="B1" s="10"/>
      <c r="F1" s="12"/>
    </row>
    <row r="2" spans="1:7" s="11" customFormat="1" hidden="1">
      <c r="A2" s="9"/>
      <c r="B2" s="10"/>
      <c r="F2" s="12"/>
    </row>
    <row r="3" spans="1:7" ht="15" customHeight="1">
      <c r="D3" s="14" t="str">
        <f ca="1">Getcode()</f>
        <v>ELPASS.FORMS.BH</v>
      </c>
      <c r="F3" s="16"/>
      <c r="G3" s="15" t="str">
        <f ca="1">version</f>
        <v>Версия 1.0 от 01.10.2017</v>
      </c>
    </row>
    <row r="4" spans="1:7" ht="27" customHeight="1">
      <c r="D4" s="478" t="str">
        <f ca="1">GetTemplateName()</f>
        <v>Формы бухгалтерского баланса, отчета о финансовых результатах и отчета о целевом использовании средств</v>
      </c>
      <c r="E4" s="478"/>
      <c r="F4" s="478"/>
      <c r="G4" s="478"/>
    </row>
    <row r="5" spans="1:7">
      <c r="C5" s="32"/>
      <c r="G5" s="57" t="s">
        <v>50</v>
      </c>
    </row>
    <row r="6" spans="1:7" ht="30" customHeight="1">
      <c r="D6" s="30" t="s">
        <v>51</v>
      </c>
      <c r="E6" s="448">
        <v>43153</v>
      </c>
      <c r="F6" s="30" t="s">
        <v>52</v>
      </c>
      <c r="G6" s="72" t="s">
        <v>53</v>
      </c>
    </row>
    <row r="7" spans="1:7" ht="25.5" customHeight="1">
      <c r="D7" s="30" t="s">
        <v>54</v>
      </c>
      <c r="E7" s="73" t="s">
        <v>55</v>
      </c>
      <c r="F7" s="30" t="s">
        <v>56</v>
      </c>
      <c r="G7" s="449">
        <v>80027177</v>
      </c>
    </row>
    <row r="8" spans="1:7" ht="55.5" customHeight="1">
      <c r="D8" s="30" t="s">
        <v>57</v>
      </c>
      <c r="E8" s="449" t="s">
        <v>2839</v>
      </c>
      <c r="F8" s="30" t="s">
        <v>58</v>
      </c>
      <c r="G8" s="449" t="s">
        <v>2838</v>
      </c>
    </row>
    <row r="9" spans="1:7" ht="25.5" customHeight="1">
      <c r="D9" s="30" t="s">
        <v>59</v>
      </c>
      <c r="E9" s="449" t="s">
        <v>2837</v>
      </c>
      <c r="F9" s="30" t="s">
        <v>60</v>
      </c>
      <c r="G9" s="449">
        <v>65</v>
      </c>
    </row>
    <row r="10" spans="1:7" ht="25.5" customHeight="1">
      <c r="D10" s="30" t="s">
        <v>61</v>
      </c>
      <c r="E10" s="449" t="s">
        <v>2837</v>
      </c>
      <c r="F10" s="30" t="s">
        <v>62</v>
      </c>
      <c r="G10" s="449">
        <v>16</v>
      </c>
    </row>
    <row r="11" spans="1:7" ht="25.5" customHeight="1">
      <c r="D11" s="30" t="s">
        <v>63</v>
      </c>
      <c r="E11" s="449" t="s">
        <v>992</v>
      </c>
      <c r="F11" s="30" t="s">
        <v>64</v>
      </c>
      <c r="G11" s="73">
        <f>IF(E11="тыс.руб.",384,IF(E11="млн.руб.",385,""))</f>
        <v>384</v>
      </c>
    </row>
    <row r="12" spans="1:7" ht="25.5" customHeight="1"/>
    <row r="14" spans="1:7" ht="63.75">
      <c r="D14" s="30" t="s">
        <v>65</v>
      </c>
      <c r="E14" s="450" t="s">
        <v>988</v>
      </c>
    </row>
    <row r="15" spans="1:7" ht="45" hidden="1" customHeight="1">
      <c r="D15" s="30" t="s">
        <v>67</v>
      </c>
      <c r="E15" s="449"/>
    </row>
    <row r="16" spans="1:7">
      <c r="D16" s="74"/>
    </row>
    <row r="19" spans="1:6" ht="23.25" customHeight="1"/>
    <row r="22" spans="1:6">
      <c r="A22" s="17"/>
      <c r="B22" s="17"/>
      <c r="C22" s="17"/>
      <c r="F22" s="17"/>
    </row>
    <row r="23" spans="1:6">
      <c r="A23" s="17"/>
      <c r="B23" s="17"/>
      <c r="C23" s="17"/>
      <c r="F23" s="17"/>
    </row>
    <row r="24" spans="1:6">
      <c r="A24" s="17"/>
      <c r="B24" s="17"/>
      <c r="C24" s="17"/>
      <c r="F24" s="17"/>
    </row>
    <row r="25" spans="1:6">
      <c r="A25" s="17"/>
      <c r="B25" s="17"/>
      <c r="C25" s="17"/>
      <c r="F25" s="17"/>
    </row>
    <row r="26" spans="1:6">
      <c r="A26" s="17"/>
      <c r="B26" s="17"/>
      <c r="C26" s="17"/>
      <c r="F26" s="17"/>
    </row>
    <row r="27" spans="1:6">
      <c r="A27" s="17"/>
      <c r="B27" s="17"/>
      <c r="C27" s="17"/>
      <c r="F27" s="17"/>
    </row>
  </sheetData>
  <sheetProtection password="C39D" sheet="1" objects="1" scenarios="1" formatColumns="0" formatRows="0"/>
  <mergeCells count="1">
    <mergeCell ref="D4:G4"/>
  </mergeCells>
  <dataValidations count="4">
    <dataValidation type="list" allowBlank="1" showInputMessage="1" showErrorMessage="1" error="Выберите значение из выпадающего списка" prompt="Выберите значение из выпадающего списка" sqref="E11">
      <formula1>Reference_Unit</formula1>
    </dataValidation>
    <dataValidation type="list" allowBlank="1" showInputMessage="1" showErrorMessage="1" error="Выберите значение из выпадающего списка" prompt="Укажите &quot;да&quot;: _x000a_- если выручка от регулируемой деятельности превышает 80% совокупной выручки за отчетный год_x000a_- если организация является субъектом рынка электрической энергии_x000a__x000a_Иначе укажите &quot;нет&quot;" sqref="E14">
      <formula1>Reference_YesNo</formula1>
    </dataValidation>
    <dataValidation type="date" allowBlank="1" showInputMessage="1" showErrorMessage="1" error="Введите дату в формате ДД.ММ.ГГГГ. _x000a_Возможен ввод даты из диапазона 01.01.2015 - 31.12.2100" prompt="Введите дату составления отчетности в формате ДД.ММ.ГГГГ" sqref="E6">
      <formula1>42005</formula1>
      <formula2>73415</formula2>
    </dataValidation>
    <dataValidation type="list" allowBlank="1" showInputMessage="1" showErrorMessage="1" error="Выберите значение из выпадающего списка" prompt="Укажите &quot;Да&quot;, если вы решили заполнять шаблон._x000a_Иначе укажите &quot;Нет&quot;._x000a__x000a_Примечание:_x000a_Кнопка &quot;Начать заполнение отчета&quot; должна быть нажата вне зависимости от выбранного значения" sqref="E15">
      <formula1>Reference_YesNo</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0"/>
  <dimension ref="B1:Q32"/>
  <sheetViews>
    <sheetView showGridLines="0" topLeftCell="D14" workbookViewId="0">
      <selection activeCell="I41" sqref="I41"/>
    </sheetView>
  </sheetViews>
  <sheetFormatPr defaultColWidth="9.109375" defaultRowHeight="12.75"/>
  <cols>
    <col min="1" max="1" width="0" style="63" hidden="1" customWidth="1"/>
    <col min="2" max="2" width="4.109375" style="63" hidden="1" customWidth="1"/>
    <col min="3" max="3" width="3.88671875" style="63" hidden="1" customWidth="1"/>
    <col min="4" max="4" width="5.5546875" style="63" customWidth="1"/>
    <col min="5" max="5" width="14.6640625" style="63" customWidth="1"/>
    <col min="6" max="6" width="39.88671875" style="63" customWidth="1"/>
    <col min="7" max="7" width="5.44140625" style="63" customWidth="1"/>
    <col min="8" max="8" width="2.5546875" style="63" customWidth="1"/>
    <col min="9" max="9" width="21.6640625" style="63" customWidth="1"/>
    <col min="10" max="11" width="2.5546875" style="63" customWidth="1"/>
    <col min="12" max="12" width="21.6640625" style="63" customWidth="1"/>
    <col min="13" max="14" width="2.5546875" style="63" customWidth="1"/>
    <col min="15" max="15" width="21.6640625" style="63" customWidth="1"/>
    <col min="16" max="16" width="2.5546875" style="63" customWidth="1"/>
    <col min="17" max="17" width="9.109375" style="63" customWidth="1"/>
    <col min="18" max="16384" width="9.109375" style="63"/>
  </cols>
  <sheetData>
    <row r="1" spans="5:17" hidden="1"/>
    <row r="2" spans="5:17" hidden="1"/>
    <row r="3" spans="5:17" hidden="1"/>
    <row r="4" spans="5:17" hidden="1"/>
    <row r="5" spans="5:17">
      <c r="E5" s="52" t="str">
        <f ca="1">Getcode()</f>
        <v>ELPASS.FORMS.BH</v>
      </c>
      <c r="P5" s="15" t="str">
        <f ca="1">version</f>
        <v>Версия 1.0 от 01.10.2017</v>
      </c>
    </row>
    <row r="6" spans="5:17">
      <c r="E6" s="52"/>
      <c r="P6" s="15"/>
    </row>
    <row r="7" spans="5:17" ht="24.75" customHeight="1">
      <c r="P7" s="175" t="s">
        <v>0</v>
      </c>
    </row>
    <row r="8" spans="5:17">
      <c r="E8" s="480" t="s">
        <v>1</v>
      </c>
      <c r="F8" s="480"/>
      <c r="G8" s="480"/>
      <c r="H8" s="480"/>
      <c r="I8" s="480"/>
      <c r="J8" s="480"/>
      <c r="K8" s="480"/>
      <c r="L8" s="480"/>
      <c r="M8" s="480"/>
      <c r="N8" s="480"/>
      <c r="O8" s="480"/>
      <c r="P8" s="480"/>
    </row>
    <row r="9" spans="5:17" ht="24.75" customHeight="1">
      <c r="E9" s="479" t="s">
        <v>2</v>
      </c>
      <c r="F9" s="479"/>
      <c r="G9" s="479"/>
      <c r="H9" s="479"/>
      <c r="I9" s="479"/>
      <c r="J9" s="479"/>
      <c r="K9" s="479"/>
      <c r="L9" s="479"/>
      <c r="M9" s="479"/>
      <c r="N9" s="479"/>
      <c r="O9" s="479"/>
      <c r="P9" s="479"/>
    </row>
    <row r="10" spans="5:17" ht="24.75" customHeight="1">
      <c r="E10" s="107"/>
      <c r="F10" s="107"/>
      <c r="G10" s="107"/>
      <c r="H10" s="107"/>
      <c r="I10" s="107"/>
      <c r="J10" s="107"/>
      <c r="K10" s="107"/>
      <c r="L10" s="107"/>
      <c r="M10" s="107"/>
      <c r="N10" s="107"/>
      <c r="O10" s="107"/>
      <c r="P10" s="107"/>
    </row>
    <row r="11" spans="5:17" ht="33.75" customHeight="1">
      <c r="E11" s="136" t="s">
        <v>3</v>
      </c>
      <c r="F11" s="136" t="s">
        <v>4</v>
      </c>
      <c r="G11" s="136" t="s">
        <v>5</v>
      </c>
      <c r="H11" s="483" t="str">
        <f>"На 31 декабря " &amp; IF(List_01_reporting_period=""," отчётную дату отчётного года",List_01_reporting_period&amp;" г.")</f>
        <v>На 31 декабря 2017 г.</v>
      </c>
      <c r="I11" s="483"/>
      <c r="J11" s="483"/>
      <c r="K11" s="483" t="str">
        <f>"На 31 декабря " &amp; IF(List_01_reporting_period=""," предыдущего года",List_01_reporting_period-1&amp;" г.")</f>
        <v>На 31 декабря 2016 г.</v>
      </c>
      <c r="L11" s="483"/>
      <c r="M11" s="483"/>
      <c r="N11" s="483" t="str">
        <f>"На 31 декабря " &amp; IF(List_01_reporting_period=""," года, предшествующего предыдущему",List_01_reporting_period-2&amp;" г.")</f>
        <v>На 31 декабря 2015 г.</v>
      </c>
      <c r="O11" s="483"/>
      <c r="P11" s="483"/>
    </row>
    <row r="12" spans="5:17">
      <c r="E12" s="176">
        <v>1</v>
      </c>
      <c r="F12" s="177" t="s">
        <v>6</v>
      </c>
      <c r="G12" s="177" t="s">
        <v>7</v>
      </c>
      <c r="H12" s="484" t="s">
        <v>8</v>
      </c>
      <c r="I12" s="484"/>
      <c r="J12" s="484"/>
      <c r="K12" s="484" t="s">
        <v>9</v>
      </c>
      <c r="L12" s="484"/>
      <c r="M12" s="484"/>
      <c r="N12" s="484" t="s">
        <v>10</v>
      </c>
      <c r="O12" s="484"/>
      <c r="P12" s="484"/>
    </row>
    <row r="13" spans="5:17">
      <c r="E13" s="178"/>
      <c r="F13" s="481" t="s">
        <v>11</v>
      </c>
      <c r="G13" s="482"/>
      <c r="H13" s="179"/>
      <c r="I13" s="180"/>
      <c r="J13" s="181" t="s">
        <v>12</v>
      </c>
      <c r="K13" s="179"/>
      <c r="L13" s="181"/>
      <c r="M13" s="181" t="s">
        <v>12</v>
      </c>
      <c r="N13" s="182"/>
      <c r="O13" s="182"/>
      <c r="P13" s="182" t="s">
        <v>12</v>
      </c>
      <c r="Q13" s="98"/>
    </row>
    <row r="14" spans="5:17">
      <c r="E14" s="183"/>
      <c r="F14" s="184" t="s">
        <v>13</v>
      </c>
      <c r="G14" s="185" t="s">
        <v>14</v>
      </c>
      <c r="H14" s="186"/>
      <c r="I14" s="126"/>
      <c r="J14" s="144" t="str">
        <f t="shared" ref="J14:J22" si="0">IF(H14="(",")","")</f>
        <v/>
      </c>
      <c r="K14" s="163"/>
      <c r="L14" s="164"/>
      <c r="M14" s="144" t="str">
        <f t="shared" ref="M14:M22" si="1">IF(K14="(",")","")</f>
        <v/>
      </c>
      <c r="N14" s="163"/>
      <c r="O14" s="164"/>
      <c r="P14" s="144" t="str">
        <f t="shared" ref="P14:P22" si="2">IF(N14="(",")","")</f>
        <v/>
      </c>
    </row>
    <row r="15" spans="5:17">
      <c r="E15" s="187"/>
      <c r="F15" s="188" t="s">
        <v>15</v>
      </c>
      <c r="G15" s="136" t="s">
        <v>16</v>
      </c>
      <c r="H15" s="189"/>
      <c r="I15" s="126"/>
      <c r="J15" s="144" t="str">
        <f t="shared" si="0"/>
        <v/>
      </c>
      <c r="K15" s="124"/>
      <c r="L15" s="126"/>
      <c r="M15" s="144" t="str">
        <f t="shared" si="1"/>
        <v/>
      </c>
      <c r="N15" s="124"/>
      <c r="O15" s="126"/>
      <c r="P15" s="144" t="str">
        <f t="shared" si="2"/>
        <v/>
      </c>
    </row>
    <row r="16" spans="5:17">
      <c r="E16" s="187"/>
      <c r="F16" s="188" t="s">
        <v>17</v>
      </c>
      <c r="G16" s="136" t="s">
        <v>18</v>
      </c>
      <c r="H16" s="189"/>
      <c r="I16" s="126"/>
      <c r="J16" s="144" t="str">
        <f t="shared" si="0"/>
        <v/>
      </c>
      <c r="K16" s="124"/>
      <c r="L16" s="126"/>
      <c r="M16" s="144" t="str">
        <f t="shared" si="1"/>
        <v/>
      </c>
      <c r="N16" s="124"/>
      <c r="O16" s="126"/>
      <c r="P16" s="144" t="str">
        <f t="shared" si="2"/>
        <v/>
      </c>
    </row>
    <row r="17" spans="5:17">
      <c r="E17" s="187"/>
      <c r="F17" s="188" t="s">
        <v>19</v>
      </c>
      <c r="G17" s="136" t="s">
        <v>20</v>
      </c>
      <c r="H17" s="189"/>
      <c r="I17" s="126"/>
      <c r="J17" s="144" t="str">
        <f t="shared" si="0"/>
        <v/>
      </c>
      <c r="K17" s="124"/>
      <c r="L17" s="126"/>
      <c r="M17" s="144" t="str">
        <f t="shared" si="1"/>
        <v/>
      </c>
      <c r="N17" s="124"/>
      <c r="O17" s="126"/>
      <c r="P17" s="144" t="str">
        <f t="shared" si="2"/>
        <v/>
      </c>
    </row>
    <row r="18" spans="5:17">
      <c r="E18" s="187"/>
      <c r="F18" s="188" t="s">
        <v>21</v>
      </c>
      <c r="G18" s="136" t="s">
        <v>22</v>
      </c>
      <c r="H18" s="189"/>
      <c r="I18" s="126">
        <v>425</v>
      </c>
      <c r="J18" s="144" t="str">
        <f t="shared" si="0"/>
        <v/>
      </c>
      <c r="K18" s="124"/>
      <c r="L18" s="126">
        <v>1878</v>
      </c>
      <c r="M18" s="144" t="str">
        <f t="shared" si="1"/>
        <v/>
      </c>
      <c r="N18" s="124"/>
      <c r="O18" s="126">
        <v>2331</v>
      </c>
      <c r="P18" s="144" t="str">
        <f t="shared" si="2"/>
        <v/>
      </c>
    </row>
    <row r="19" spans="5:17">
      <c r="E19" s="187"/>
      <c r="F19" s="188" t="s">
        <v>23</v>
      </c>
      <c r="G19" s="136" t="s">
        <v>24</v>
      </c>
      <c r="H19" s="189"/>
      <c r="I19" s="126"/>
      <c r="J19" s="144" t="str">
        <f t="shared" si="0"/>
        <v/>
      </c>
      <c r="K19" s="124"/>
      <c r="L19" s="126"/>
      <c r="M19" s="144" t="str">
        <f t="shared" si="1"/>
        <v/>
      </c>
      <c r="N19" s="124"/>
      <c r="O19" s="126"/>
      <c r="P19" s="144" t="str">
        <f t="shared" si="2"/>
        <v/>
      </c>
    </row>
    <row r="20" spans="5:17">
      <c r="E20" s="187"/>
      <c r="F20" s="188" t="s">
        <v>25</v>
      </c>
      <c r="G20" s="136" t="s">
        <v>26</v>
      </c>
      <c r="H20" s="189"/>
      <c r="I20" s="126"/>
      <c r="J20" s="144" t="str">
        <f t="shared" si="0"/>
        <v/>
      </c>
      <c r="K20" s="124"/>
      <c r="L20" s="126"/>
      <c r="M20" s="144" t="str">
        <f t="shared" si="1"/>
        <v/>
      </c>
      <c r="N20" s="124"/>
      <c r="O20" s="126"/>
      <c r="P20" s="144" t="str">
        <f t="shared" si="2"/>
        <v/>
      </c>
    </row>
    <row r="21" spans="5:17">
      <c r="E21" s="187"/>
      <c r="F21" s="188" t="s">
        <v>27</v>
      </c>
      <c r="G21" s="136" t="s">
        <v>28</v>
      </c>
      <c r="H21" s="189"/>
      <c r="I21" s="126"/>
      <c r="J21" s="144" t="str">
        <f t="shared" si="0"/>
        <v/>
      </c>
      <c r="K21" s="124"/>
      <c r="L21" s="126"/>
      <c r="M21" s="144" t="str">
        <f t="shared" si="1"/>
        <v/>
      </c>
      <c r="N21" s="124"/>
      <c r="O21" s="126"/>
      <c r="P21" s="144" t="str">
        <f t="shared" si="2"/>
        <v/>
      </c>
    </row>
    <row r="22" spans="5:17">
      <c r="E22" s="187"/>
      <c r="F22" s="188" t="s">
        <v>29</v>
      </c>
      <c r="G22" s="136" t="s">
        <v>30</v>
      </c>
      <c r="H22" s="189"/>
      <c r="I22" s="126"/>
      <c r="J22" s="144" t="str">
        <f t="shared" si="0"/>
        <v/>
      </c>
      <c r="K22" s="124"/>
      <c r="L22" s="126"/>
      <c r="M22" s="144" t="str">
        <f t="shared" si="1"/>
        <v/>
      </c>
      <c r="N22" s="124"/>
      <c r="O22" s="126"/>
      <c r="P22" s="144" t="str">
        <f t="shared" si="2"/>
        <v/>
      </c>
    </row>
    <row r="23" spans="5:17">
      <c r="E23" s="190"/>
      <c r="F23" s="191" t="s">
        <v>31</v>
      </c>
      <c r="G23" s="192" t="s">
        <v>32</v>
      </c>
      <c r="H23" s="144" t="str">
        <f ca="1">IF((SUMIF(OFFSET(SUM_1100_1,0,-1),"",SUM_1100_1)-SUMIF(OFFSET(SUM_1100_1,0,-1),"(",SUM_1100_1))&lt;0,"(","")</f>
        <v/>
      </c>
      <c r="I23" s="168">
        <f ca="1">ABS(SUMIF(OFFSET(SUM_1100_1,0,-1),"",SUM_1100_1)-SUMIF(OFFSET(SUM_1100_1,0,-1),"(",SUM_1100_1))</f>
        <v>425</v>
      </c>
      <c r="J23" s="144" t="str">
        <f ca="1">IF(H23="(",")","")</f>
        <v/>
      </c>
      <c r="K23" s="144" t="str">
        <f ca="1">IF((SUMIF(OFFSET(SUM_1100_2,0,-1),"",SUM_1100_2)-SUMIF(OFFSET(SUM_1100_2,0,-1),"(",SUM_1100_2))&lt;0,"(","")</f>
        <v/>
      </c>
      <c r="L23" s="168">
        <f ca="1">ABS(SUMIF(OFFSET(SUM_1100_2,0,-1),"",SUM_1100_2)-SUMIF(OFFSET(SUM_1100_2,0,-1),"(",SUM_1100_2))</f>
        <v>1878</v>
      </c>
      <c r="M23" s="144" t="str">
        <f ca="1">IF(K23="(",")","")</f>
        <v/>
      </c>
      <c r="N23" s="144" t="str">
        <f ca="1">IF((SUMIF(OFFSET(SUM_1100_3,0,-1),"",SUM_1100_3)-SUMIF(OFFSET(SUM_1100_3,0,-1),"(",SUM_1100_3))&lt;0,"(","")</f>
        <v/>
      </c>
      <c r="O23" s="168">
        <f ca="1">ABS(SUMIF(OFFSET(SUM_1100_3,0,-1),"",SUM_1100_3)-SUMIF(OFFSET(SUM_1100_3,0,-1),"(",SUM_1100_3))</f>
        <v>2331</v>
      </c>
      <c r="P23" s="144" t="str">
        <f ca="1">IF(N23="(",")","")</f>
        <v/>
      </c>
    </row>
    <row r="24" spans="5:17">
      <c r="E24" s="193"/>
      <c r="F24" s="481" t="s">
        <v>33</v>
      </c>
      <c r="G24" s="482"/>
      <c r="H24" s="179"/>
      <c r="I24" s="194"/>
      <c r="J24" s="182"/>
      <c r="K24" s="179"/>
      <c r="L24" s="182"/>
      <c r="M24" s="182"/>
      <c r="N24" s="182"/>
      <c r="O24" s="182"/>
      <c r="P24" s="182"/>
      <c r="Q24" s="98"/>
    </row>
    <row r="25" spans="5:17">
      <c r="E25" s="183"/>
      <c r="F25" s="184" t="s">
        <v>34</v>
      </c>
      <c r="G25" s="185" t="s">
        <v>35</v>
      </c>
      <c r="H25" s="163"/>
      <c r="I25" s="164">
        <v>1834</v>
      </c>
      <c r="J25" s="144" t="str">
        <f t="shared" ref="J25:J30" si="3">IF(H25="(",")","")</f>
        <v/>
      </c>
      <c r="K25" s="163"/>
      <c r="L25" s="164">
        <v>2322</v>
      </c>
      <c r="M25" s="144" t="str">
        <f t="shared" ref="M25:M30" si="4">IF(K25="(",")","")</f>
        <v/>
      </c>
      <c r="N25" s="163"/>
      <c r="O25" s="164">
        <v>1644</v>
      </c>
      <c r="P25" s="144" t="str">
        <f t="shared" ref="P25:P30" si="5">IF(N25="(",")","")</f>
        <v/>
      </c>
    </row>
    <row r="26" spans="5:17" ht="25.5">
      <c r="E26" s="187"/>
      <c r="F26" s="188" t="s">
        <v>36</v>
      </c>
      <c r="G26" s="136" t="s">
        <v>37</v>
      </c>
      <c r="H26" s="124"/>
      <c r="I26" s="126">
        <v>0</v>
      </c>
      <c r="J26" s="144" t="str">
        <f t="shared" si="3"/>
        <v/>
      </c>
      <c r="K26" s="124"/>
      <c r="L26" s="126">
        <v>13</v>
      </c>
      <c r="M26" s="144" t="str">
        <f t="shared" si="4"/>
        <v/>
      </c>
      <c r="N26" s="124"/>
      <c r="O26" s="126">
        <v>173</v>
      </c>
      <c r="P26" s="144" t="str">
        <f t="shared" si="5"/>
        <v/>
      </c>
    </row>
    <row r="27" spans="5:17">
      <c r="E27" s="187"/>
      <c r="F27" s="188" t="s">
        <v>38</v>
      </c>
      <c r="G27" s="136" t="s">
        <v>39</v>
      </c>
      <c r="H27" s="124"/>
      <c r="I27" s="126">
        <v>28914</v>
      </c>
      <c r="J27" s="144" t="str">
        <f t="shared" si="3"/>
        <v/>
      </c>
      <c r="K27" s="124"/>
      <c r="L27" s="126">
        <v>26149</v>
      </c>
      <c r="M27" s="144" t="str">
        <f t="shared" si="4"/>
        <v/>
      </c>
      <c r="N27" s="124"/>
      <c r="O27" s="126">
        <v>25450</v>
      </c>
      <c r="P27" s="144" t="str">
        <f t="shared" si="5"/>
        <v/>
      </c>
    </row>
    <row r="28" spans="5:17" ht="25.5">
      <c r="E28" s="187"/>
      <c r="F28" s="188" t="s">
        <v>40</v>
      </c>
      <c r="G28" s="136" t="s">
        <v>41</v>
      </c>
      <c r="H28" s="124"/>
      <c r="I28" s="126"/>
      <c r="J28" s="144" t="str">
        <f t="shared" si="3"/>
        <v/>
      </c>
      <c r="K28" s="124"/>
      <c r="L28" s="126"/>
      <c r="M28" s="144" t="str">
        <f t="shared" si="4"/>
        <v/>
      </c>
      <c r="N28" s="124"/>
      <c r="O28" s="126"/>
      <c r="P28" s="144" t="str">
        <f t="shared" si="5"/>
        <v/>
      </c>
    </row>
    <row r="29" spans="5:17">
      <c r="E29" s="187"/>
      <c r="F29" s="188" t="s">
        <v>42</v>
      </c>
      <c r="G29" s="136" t="s">
        <v>43</v>
      </c>
      <c r="H29" s="124"/>
      <c r="I29" s="126">
        <v>1008</v>
      </c>
      <c r="J29" s="144" t="str">
        <f t="shared" si="3"/>
        <v/>
      </c>
      <c r="K29" s="124"/>
      <c r="L29" s="126">
        <v>1906</v>
      </c>
      <c r="M29" s="144" t="str">
        <f t="shared" si="4"/>
        <v/>
      </c>
      <c r="N29" s="124"/>
      <c r="O29" s="126">
        <v>248</v>
      </c>
      <c r="P29" s="144" t="str">
        <f t="shared" si="5"/>
        <v/>
      </c>
    </row>
    <row r="30" spans="5:17">
      <c r="E30" s="187"/>
      <c r="F30" s="188" t="s">
        <v>44</v>
      </c>
      <c r="G30" s="136" t="s">
        <v>45</v>
      </c>
      <c r="H30" s="124"/>
      <c r="I30" s="126">
        <v>1853</v>
      </c>
      <c r="J30" s="144" t="str">
        <f t="shared" si="3"/>
        <v/>
      </c>
      <c r="K30" s="124"/>
      <c r="L30" s="126">
        <v>2263</v>
      </c>
      <c r="M30" s="144" t="str">
        <f t="shared" si="4"/>
        <v/>
      </c>
      <c r="N30" s="124"/>
      <c r="O30" s="126">
        <v>1280</v>
      </c>
      <c r="P30" s="144" t="str">
        <f t="shared" si="5"/>
        <v/>
      </c>
    </row>
    <row r="31" spans="5:17">
      <c r="E31" s="187"/>
      <c r="F31" s="195" t="s">
        <v>46</v>
      </c>
      <c r="G31" s="136" t="s">
        <v>47</v>
      </c>
      <c r="H31" s="144" t="str">
        <f ca="1">IF((SUMIF(OFFSET(SUM_1200_1,0,-1),"",SUM_1200_1)-SUMIF(OFFSET(SUM_1200_1,0,-1),"(",SUM_1200_1))&lt;0,"(","")</f>
        <v/>
      </c>
      <c r="I31" s="168">
        <f ca="1">ABS(SUMIF(OFFSET(SUM_1200_1,0,-1),"",SUM_1200_1)-SUMIF(OFFSET(SUM_1200_1,0,-1),"(",SUM_1200_1))</f>
        <v>33609</v>
      </c>
      <c r="J31" s="144" t="str">
        <f ca="1">IF(H31="(",")","")</f>
        <v/>
      </c>
      <c r="K31" s="144" t="str">
        <f ca="1">IF((SUMIF(OFFSET(SUM_1200_2,0,-1),"",SUM_1200_2)-SUMIF(OFFSET(SUM_1200_2,0,-1),"(",SUM_1200_2))&lt;0,"(","")</f>
        <v/>
      </c>
      <c r="L31" s="168">
        <f ca="1">ABS(SUMIF(OFFSET(SUM_1200_2,0,-1),"",SUM_1200_2)-SUMIF(OFFSET(SUM_1200_2,0,-1),"(",SUM_1200_2))</f>
        <v>32653</v>
      </c>
      <c r="M31" s="144" t="str">
        <f ca="1">IF(K31="(",")","")</f>
        <v/>
      </c>
      <c r="N31" s="144" t="str">
        <f ca="1">IF((SUMIF(OFFSET(SUM_1200_3,0,-1),"",SUM_1200_3)-SUMIF(OFFSET(SUM_1200_3,0,-1),"(",SUM_1200_3))&lt;0,"(","")</f>
        <v/>
      </c>
      <c r="O31" s="168">
        <f ca="1">ABS(SUMIF(OFFSET(SUM_1200_3,0,-1),"",SUM_1200_3)-SUMIF(OFFSET(SUM_1200_3,0,-1),"(",SUM_1200_3))</f>
        <v>28795</v>
      </c>
      <c r="P31" s="144" t="str">
        <f ca="1">IF(N31="(",")","")</f>
        <v/>
      </c>
    </row>
    <row r="32" spans="5:17">
      <c r="E32" s="187"/>
      <c r="F32" s="196" t="s">
        <v>48</v>
      </c>
      <c r="G32" s="136" t="s">
        <v>49</v>
      </c>
      <c r="H32" s="144" t="str">
        <f ca="1">IF((IF(H23="(",-LINE_1100_1,LINE_1100_1)+IF(H31="(",-LINE_1200_1,LINE_1200_1))&lt;0,"(","")</f>
        <v/>
      </c>
      <c r="I32" s="168">
        <f ca="1">ABS(IF(H23="(",-LINE_1100_1,LINE_1100_1)+IF(H31="(",-LINE_1200_1,LINE_1200_1))</f>
        <v>34034</v>
      </c>
      <c r="J32" s="144" t="str">
        <f ca="1">IF(H32="(",")","")</f>
        <v/>
      </c>
      <c r="K32" s="144" t="str">
        <f ca="1">IF((IF(K23="(",-LINE_1100_2,LINE_1100_2)+IF(K31="(",-LINE_1200_2,LINE_1200_2))&lt;0,"(","")</f>
        <v/>
      </c>
      <c r="L32" s="168">
        <f ca="1">ABS(IF(K23="(",-LINE_1100_2,LINE_1100_2)+IF(K31="(",-LINE_1200_2,LINE_1200_2))</f>
        <v>34531</v>
      </c>
      <c r="M32" s="144" t="str">
        <f ca="1">IF(K32="(",")","")</f>
        <v/>
      </c>
      <c r="N32" s="144" t="str">
        <f ca="1">IF((IF(N23="(",-LINE_1100_3,LINE_1100_3)+IF(N31="(",-LINE_1200_3,LINE_1200_3))&lt;0,"(","")</f>
        <v/>
      </c>
      <c r="O32" s="168">
        <f ca="1">ABS(IF(N23="(",-LINE_1100_3,LINE_1100_3)+IF(N31="(",-LINE_1200_3,LINE_1200_3))</f>
        <v>31126</v>
      </c>
      <c r="P32" s="144" t="str">
        <f ca="1">IF(N32="(",")","")</f>
        <v/>
      </c>
    </row>
  </sheetData>
  <sheetProtection password="C39D" sheet="1" objects="1" scenarios="1" formatColumns="0" formatRows="0"/>
  <mergeCells count="10">
    <mergeCell ref="E9:P9"/>
    <mergeCell ref="E8:P8"/>
    <mergeCell ref="F13:G13"/>
    <mergeCell ref="F24:G24"/>
    <mergeCell ref="H11:J11"/>
    <mergeCell ref="K11:M11"/>
    <mergeCell ref="N11:P11"/>
    <mergeCell ref="H12:J12"/>
    <mergeCell ref="K12:M12"/>
    <mergeCell ref="N12:P12"/>
  </mergeCells>
  <dataValidations xWindow="457" yWindow="385" count="5">
    <dataValidation type="textLength" operator="lessThanOrEqual" allowBlank="1" showInputMessage="1" showErrorMessage="1" errorTitle="Ошибка" error="Допускается ввод не более 900 символов!" sqref="E14:E23 E25:E32">
      <formula1>900</formula1>
    </dataValidation>
    <dataValidation type="decimal" allowBlank="1" showInputMessage="1" showErrorMessage="1" sqref="I32 L32 O32">
      <formula1>-9999999999999990000</formula1>
      <formula2>9999999999999990000</formula2>
    </dataValidation>
    <dataValidation allowBlank="1" showInputMessage="1" showErrorMessage="1" prompt="Укажите номер соответствующего пояснения к бухгалтерскому балансу" sqref="E11"/>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то в ячейке слева поставьте '('" sqref="I14:I22 L14:L22 O14:O22 I25:I30 L25:L30 O25:O30">
      <formula1>0</formula1>
      <formula2>9.99999999999999E+23</formula2>
    </dataValidation>
    <dataValidation type="list" allowBlank="1" showDropDown="1" showInputMessage="1" showErrorMessage="1" errorTitle="Внимание" error="Возможен ввод только символа '('" sqref="H14:H22 K14:K22 N14:N22 H25:H30 K25:K30 N25:N30">
      <formula1>"("</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1"/>
  <dimension ref="B1:Q36"/>
  <sheetViews>
    <sheetView showGridLines="0" topLeftCell="D14" workbookViewId="0">
      <selection activeCell="O33" sqref="O33"/>
    </sheetView>
  </sheetViews>
  <sheetFormatPr defaultColWidth="9.109375" defaultRowHeight="12.75"/>
  <cols>
    <col min="1" max="1" width="0" style="63" hidden="1" customWidth="1"/>
    <col min="2" max="3" width="3" style="63" hidden="1" customWidth="1"/>
    <col min="4" max="4" width="7" style="63" customWidth="1"/>
    <col min="5" max="5" width="20.44140625" style="63" customWidth="1"/>
    <col min="6" max="6" width="40.109375" style="63" customWidth="1"/>
    <col min="7" max="7" width="5.5546875" style="63" customWidth="1"/>
    <col min="8" max="8" width="2.5546875" style="63" customWidth="1"/>
    <col min="9" max="9" width="21.6640625" style="63" customWidth="1"/>
    <col min="10" max="11" width="2.5546875" style="63" customWidth="1"/>
    <col min="12" max="12" width="21.6640625" style="63" customWidth="1"/>
    <col min="13" max="14" width="2.5546875" style="63" customWidth="1"/>
    <col min="15" max="15" width="21.6640625" style="63" customWidth="1"/>
    <col min="16" max="16" width="2.5546875" style="63" customWidth="1"/>
    <col min="17" max="17" width="9.109375" style="63" customWidth="1"/>
    <col min="18" max="16384" width="9.109375" style="63"/>
  </cols>
  <sheetData>
    <row r="1" spans="4:17" hidden="1"/>
    <row r="2" spans="4:17" hidden="1"/>
    <row r="3" spans="4:17" hidden="1"/>
    <row r="4" spans="4:17" hidden="1"/>
    <row r="5" spans="4:17">
      <c r="E5" s="52" t="str">
        <f ca="1">Getcode()</f>
        <v>ELPASS.FORMS.BH</v>
      </c>
      <c r="P5" s="15" t="str">
        <f ca="1">version</f>
        <v>Версия 1.0 от 01.10.2017</v>
      </c>
    </row>
    <row r="7" spans="4:17">
      <c r="D7" s="58"/>
      <c r="K7" s="64"/>
      <c r="L7" s="64"/>
      <c r="M7" s="64"/>
      <c r="P7" s="99" t="s">
        <v>583</v>
      </c>
    </row>
    <row r="8" spans="4:17" ht="13.5" customHeight="1">
      <c r="E8" s="480" t="s">
        <v>1</v>
      </c>
      <c r="F8" s="480"/>
      <c r="G8" s="480"/>
      <c r="H8" s="480"/>
      <c r="I8" s="480"/>
      <c r="J8" s="480"/>
      <c r="K8" s="480"/>
      <c r="L8" s="480"/>
      <c r="M8" s="480"/>
      <c r="N8" s="480"/>
      <c r="O8" s="480"/>
      <c r="P8" s="480"/>
    </row>
    <row r="9" spans="4:17" ht="25.5" customHeight="1">
      <c r="E9" s="479" t="s">
        <v>584</v>
      </c>
      <c r="F9" s="479"/>
      <c r="G9" s="479"/>
      <c r="H9" s="479"/>
      <c r="I9" s="479"/>
      <c r="J9" s="479"/>
      <c r="K9" s="479"/>
      <c r="L9" s="479"/>
      <c r="M9" s="479"/>
      <c r="N9" s="479"/>
      <c r="O9" s="479"/>
      <c r="P9" s="479"/>
    </row>
    <row r="10" spans="4:17">
      <c r="J10" s="58"/>
    </row>
    <row r="11" spans="4:17" ht="45" customHeight="1">
      <c r="E11" s="136" t="s">
        <v>3</v>
      </c>
      <c r="F11" s="156" t="s">
        <v>4</v>
      </c>
      <c r="G11" s="156" t="s">
        <v>5</v>
      </c>
      <c r="H11" s="483" t="str">
        <f>"На 31 декабря " &amp; IF(List_01_reporting_period=""," отчётную дату отчётного года",List_01_reporting_period&amp;" г.")</f>
        <v>На 31 декабря 2017 г.</v>
      </c>
      <c r="I11" s="483"/>
      <c r="J11" s="483"/>
      <c r="K11" s="483" t="str">
        <f>"На 31 декабря " &amp; IF(List_01_reporting_period=""," предыдущего года",List_01_reporting_period-1&amp;" г.")</f>
        <v>На 31 декабря 2016 г.</v>
      </c>
      <c r="L11" s="483"/>
      <c r="M11" s="483"/>
      <c r="N11" s="483" t="str">
        <f>"На 31 декабря " &amp; IF(List_01_reporting_period=""," года, предшествующего предыдущему",List_01_reporting_period-2&amp;" г.")</f>
        <v>На 31 декабря 2015 г.</v>
      </c>
      <c r="O11" s="483"/>
      <c r="P11" s="483"/>
    </row>
    <row r="12" spans="4:17">
      <c r="E12" s="138">
        <v>1</v>
      </c>
      <c r="F12" s="139" t="s">
        <v>6</v>
      </c>
      <c r="G12" s="139" t="s">
        <v>7</v>
      </c>
      <c r="H12" s="487" t="s">
        <v>8</v>
      </c>
      <c r="I12" s="487"/>
      <c r="J12" s="487"/>
      <c r="K12" s="487" t="s">
        <v>9</v>
      </c>
      <c r="L12" s="487"/>
      <c r="M12" s="487"/>
      <c r="N12" s="487" t="s">
        <v>10</v>
      </c>
      <c r="O12" s="487"/>
      <c r="P12" s="487"/>
    </row>
    <row r="13" spans="4:17">
      <c r="E13" s="157"/>
      <c r="F13" s="485" t="s">
        <v>585</v>
      </c>
      <c r="G13" s="486"/>
      <c r="H13" s="158"/>
      <c r="I13" s="159"/>
      <c r="J13" s="159"/>
      <c r="K13" s="158"/>
      <c r="L13" s="159"/>
      <c r="M13" s="159"/>
      <c r="N13" s="159"/>
      <c r="O13" s="159"/>
      <c r="P13" s="159"/>
      <c r="Q13" s="98"/>
    </row>
    <row r="14" spans="4:17" ht="25.5">
      <c r="E14" s="160"/>
      <c r="F14" s="161" t="s">
        <v>586</v>
      </c>
      <c r="G14" s="162" t="s">
        <v>587</v>
      </c>
      <c r="H14" s="163"/>
      <c r="I14" s="164">
        <v>5</v>
      </c>
      <c r="J14" s="144" t="str">
        <f t="shared" ref="J14:J19" si="0">IF(H14="(",")","")</f>
        <v/>
      </c>
      <c r="K14" s="163"/>
      <c r="L14" s="164">
        <v>5</v>
      </c>
      <c r="M14" s="144" t="str">
        <f>IF(K14="(",")","")</f>
        <v/>
      </c>
      <c r="N14" s="163"/>
      <c r="O14" s="164">
        <v>5</v>
      </c>
      <c r="P14" s="144" t="str">
        <f t="shared" ref="P14:P19" si="1">IF(N14="(",")","")</f>
        <v/>
      </c>
    </row>
    <row r="15" spans="4:17">
      <c r="E15" s="160"/>
      <c r="F15" s="165" t="s">
        <v>588</v>
      </c>
      <c r="G15" s="155" t="s">
        <v>589</v>
      </c>
      <c r="H15" s="155" t="s">
        <v>181</v>
      </c>
      <c r="I15" s="126"/>
      <c r="J15" s="154" t="s">
        <v>182</v>
      </c>
      <c r="K15" s="155" t="s">
        <v>181</v>
      </c>
      <c r="L15" s="126"/>
      <c r="M15" s="154" t="s">
        <v>182</v>
      </c>
      <c r="N15" s="154" t="s">
        <v>181</v>
      </c>
      <c r="O15" s="126"/>
      <c r="P15" s="154" t="s">
        <v>182</v>
      </c>
    </row>
    <row r="16" spans="4:17">
      <c r="E16" s="160"/>
      <c r="F16" s="165" t="s">
        <v>590</v>
      </c>
      <c r="G16" s="155" t="s">
        <v>591</v>
      </c>
      <c r="H16" s="124"/>
      <c r="I16" s="126"/>
      <c r="J16" s="144" t="str">
        <f t="shared" si="0"/>
        <v/>
      </c>
      <c r="K16" s="124"/>
      <c r="L16" s="126"/>
      <c r="M16" s="144" t="str">
        <f t="shared" ref="M16:M19" si="2">IF(K16="(",")","")</f>
        <v/>
      </c>
      <c r="N16" s="124"/>
      <c r="O16" s="126"/>
      <c r="P16" s="144" t="str">
        <f t="shared" si="1"/>
        <v/>
      </c>
    </row>
    <row r="17" spans="5:17">
      <c r="E17" s="160"/>
      <c r="F17" s="165" t="s">
        <v>592</v>
      </c>
      <c r="G17" s="155" t="s">
        <v>593</v>
      </c>
      <c r="H17" s="124"/>
      <c r="I17" s="126"/>
      <c r="J17" s="144" t="str">
        <f t="shared" si="0"/>
        <v/>
      </c>
      <c r="K17" s="124"/>
      <c r="L17" s="126"/>
      <c r="M17" s="144" t="str">
        <f t="shared" si="2"/>
        <v/>
      </c>
      <c r="N17" s="124"/>
      <c r="O17" s="126"/>
      <c r="P17" s="144" t="str">
        <f t="shared" si="1"/>
        <v/>
      </c>
    </row>
    <row r="18" spans="5:17">
      <c r="E18" s="160"/>
      <c r="F18" s="165" t="s">
        <v>594</v>
      </c>
      <c r="G18" s="155" t="s">
        <v>595</v>
      </c>
      <c r="H18" s="124"/>
      <c r="I18" s="126"/>
      <c r="J18" s="144" t="str">
        <f t="shared" si="0"/>
        <v/>
      </c>
      <c r="K18" s="124"/>
      <c r="L18" s="126"/>
      <c r="M18" s="144" t="str">
        <f t="shared" si="2"/>
        <v/>
      </c>
      <c r="N18" s="124"/>
      <c r="O18" s="126"/>
      <c r="P18" s="144" t="str">
        <f t="shared" si="1"/>
        <v/>
      </c>
    </row>
    <row r="19" spans="5:17">
      <c r="E19" s="160"/>
      <c r="F19" s="165" t="s">
        <v>596</v>
      </c>
      <c r="G19" s="155" t="s">
        <v>597</v>
      </c>
      <c r="H19" s="124"/>
      <c r="I19" s="126">
        <v>24343</v>
      </c>
      <c r="J19" s="144" t="str">
        <f t="shared" si="0"/>
        <v/>
      </c>
      <c r="K19" s="124"/>
      <c r="L19" s="126">
        <v>23970</v>
      </c>
      <c r="M19" s="144" t="str">
        <f t="shared" si="2"/>
        <v/>
      </c>
      <c r="N19" s="124"/>
      <c r="O19" s="126">
        <v>19584</v>
      </c>
      <c r="P19" s="144" t="str">
        <f t="shared" si="1"/>
        <v/>
      </c>
    </row>
    <row r="20" spans="5:17" ht="25.5" customHeight="1">
      <c r="E20" s="160"/>
      <c r="F20" s="166" t="s">
        <v>598</v>
      </c>
      <c r="G20" s="167" t="s">
        <v>599</v>
      </c>
      <c r="H20" s="144" t="str">
        <f ca="1">IF((SUMIF(OFFSET(SUM_1300_1,0,-1),"",SUM_1300_1)-SUMIF(OFFSET(SUM_1300_1,0,-1),"(",SUM_1300_1))&lt;0,"(","")</f>
        <v/>
      </c>
      <c r="I20" s="168">
        <f ca="1">ABS(SUMIF(OFFSET(SUM_1300_1,0,-1),"",SUM_1300_1)-SUMIF(OFFSET(SUM_1300_1,0,-1),"(",SUM_1300_1))</f>
        <v>24348</v>
      </c>
      <c r="J20" s="144" t="str">
        <f ca="1">IF(H20="(",")","")</f>
        <v/>
      </c>
      <c r="K20" s="144" t="str">
        <f ca="1">IF((SUMIF(OFFSET(SUM_1300_2,0,-1),"",SUM_1300_2)-SUMIF(OFFSET(SUM_1300_2,0,-1),"(",SUM_1300_2))&lt;0,"(","")</f>
        <v/>
      </c>
      <c r="L20" s="168">
        <f ca="1">ABS(SUMIF(OFFSET(SUM_1300_2,0,-1),"",SUM_1300_2)-SUMIF(OFFSET(SUM_1300_2,0,-1),"(",SUM_1300_2))</f>
        <v>23975</v>
      </c>
      <c r="M20" s="144" t="str">
        <f ca="1">IF(K20="(",")","")</f>
        <v/>
      </c>
      <c r="N20" s="144" t="str">
        <f ca="1">IF((SUMIF(OFFSET(SUM_1300_3,0,-1),"",SUM_1300_3)-SUMIF(OFFSET(SUM_1300_3,0,-1),"(",SUM_1300_3))&lt;0,"(","")</f>
        <v/>
      </c>
      <c r="O20" s="168">
        <f ca="1">ABS(SUMIF(OFFSET(SUM_1300_3,0,-1),"",SUM_1300_3)-SUMIF(OFFSET(SUM_1300_3,0,-1),"(",SUM_1300_3))</f>
        <v>19589</v>
      </c>
      <c r="P20" s="144" t="str">
        <f ca="1">IF(N20="(",")","")</f>
        <v/>
      </c>
    </row>
    <row r="21" spans="5:17">
      <c r="E21" s="169"/>
      <c r="F21" s="485" t="s">
        <v>600</v>
      </c>
      <c r="G21" s="486"/>
      <c r="H21" s="158"/>
      <c r="I21" s="159"/>
      <c r="J21" s="159"/>
      <c r="K21" s="158"/>
      <c r="L21" s="159"/>
      <c r="M21" s="159"/>
      <c r="N21" s="159"/>
      <c r="O21" s="159"/>
      <c r="P21" s="170"/>
    </row>
    <row r="22" spans="5:17">
      <c r="E22" s="160"/>
      <c r="F22" s="161" t="s">
        <v>601</v>
      </c>
      <c r="G22" s="171">
        <v>1410</v>
      </c>
      <c r="H22" s="163"/>
      <c r="I22" s="164"/>
      <c r="J22" s="144" t="str">
        <f t="shared" ref="J22:J25" si="3">IF(H22="(",")","")</f>
        <v/>
      </c>
      <c r="K22" s="163"/>
      <c r="L22" s="164"/>
      <c r="M22" s="144" t="str">
        <f t="shared" ref="M22:M25" si="4">IF(K22="(",")","")</f>
        <v/>
      </c>
      <c r="N22" s="163"/>
      <c r="O22" s="164"/>
      <c r="P22" s="144" t="str">
        <f t="shared" ref="P22:P25" si="5">IF(N22="(",")","")</f>
        <v/>
      </c>
    </row>
    <row r="23" spans="5:17" ht="25.5" customHeight="1">
      <c r="E23" s="160"/>
      <c r="F23" s="165" t="s">
        <v>602</v>
      </c>
      <c r="G23" s="144">
        <v>1420</v>
      </c>
      <c r="H23" s="124"/>
      <c r="I23" s="126"/>
      <c r="J23" s="144" t="str">
        <f t="shared" si="3"/>
        <v/>
      </c>
      <c r="K23" s="124"/>
      <c r="L23" s="126"/>
      <c r="M23" s="144" t="str">
        <f t="shared" si="4"/>
        <v/>
      </c>
      <c r="N23" s="124"/>
      <c r="O23" s="126"/>
      <c r="P23" s="144" t="str">
        <f t="shared" si="5"/>
        <v/>
      </c>
    </row>
    <row r="24" spans="5:17">
      <c r="E24" s="160"/>
      <c r="F24" s="165" t="s">
        <v>603</v>
      </c>
      <c r="G24" s="144">
        <v>1430</v>
      </c>
      <c r="H24" s="124"/>
      <c r="I24" s="126"/>
      <c r="J24" s="144" t="str">
        <f t="shared" si="3"/>
        <v/>
      </c>
      <c r="K24" s="124"/>
      <c r="L24" s="126"/>
      <c r="M24" s="144" t="str">
        <f t="shared" si="4"/>
        <v/>
      </c>
      <c r="N24" s="124"/>
      <c r="O24" s="126"/>
      <c r="P24" s="144" t="str">
        <f t="shared" si="5"/>
        <v/>
      </c>
    </row>
    <row r="25" spans="5:17">
      <c r="E25" s="160"/>
      <c r="F25" s="165" t="s">
        <v>604</v>
      </c>
      <c r="G25" s="144">
        <v>1450</v>
      </c>
      <c r="H25" s="124"/>
      <c r="I25" s="126"/>
      <c r="J25" s="144" t="str">
        <f t="shared" si="3"/>
        <v/>
      </c>
      <c r="K25" s="124"/>
      <c r="L25" s="126"/>
      <c r="M25" s="144" t="str">
        <f t="shared" si="4"/>
        <v/>
      </c>
      <c r="N25" s="124"/>
      <c r="O25" s="126"/>
      <c r="P25" s="144" t="str">
        <f t="shared" si="5"/>
        <v/>
      </c>
    </row>
    <row r="26" spans="5:17">
      <c r="E26" s="160"/>
      <c r="F26" s="166" t="s">
        <v>605</v>
      </c>
      <c r="G26" s="172">
        <v>1400</v>
      </c>
      <c r="H26" s="144" t="str">
        <f ca="1">IF((SUMIF(OFFSET(SUM_1400_1,0,-1),"",SUM_1400_1)-SUMIF(OFFSET(SUM_1400_1,0,-1),"(",SUM_1400_1))&lt;0,"(","")</f>
        <v/>
      </c>
      <c r="I26" s="168">
        <f ca="1">ABS(SUMIF(OFFSET(SUM_1400_1,0,-1),"",SUM_1400_1)-SUMIF(OFFSET(SUM_1400_1,0,-1),"(",SUM_1400_1))</f>
        <v>0</v>
      </c>
      <c r="J26" s="144" t="str">
        <f ca="1">IF(H26="(",")","")</f>
        <v/>
      </c>
      <c r="K26" s="144" t="str">
        <f ca="1">IF((SUMIF(OFFSET(SUM_1400_2,0,-1),"",SUM_1400_2)-SUMIF(OFFSET(SUM_1400_2,0,-1),"(",SUM_1400_2))&lt;0,"(","")</f>
        <v/>
      </c>
      <c r="L26" s="168">
        <f ca="1">ABS(SUMIF(OFFSET(SUM_1400_2,0,-1),"",SUM_1400_2)-SUMIF(OFFSET(SUM_1400_2,0,-1),"(",SUM_1400_2))</f>
        <v>0</v>
      </c>
      <c r="M26" s="144" t="str">
        <f ca="1">IF(K26="(",")","")</f>
        <v/>
      </c>
      <c r="N26" s="144" t="str">
        <f ca="1">IF((SUMIF(OFFSET(SUM_1400_3,0,-1),"",SUM_1400_3)-SUMIF(OFFSET(SUM_1400_3,0,-1),"(",SUM_1400_3))&lt;0,"(","")</f>
        <v/>
      </c>
      <c r="O26" s="168">
        <f ca="1">ABS(SUMIF(OFFSET(SUM_1400_3,0,-1),"",SUM_1400_3)-SUMIF(OFFSET(SUM_1400_3,0,-1),"(",SUM_1400_3))</f>
        <v>0</v>
      </c>
      <c r="P26" s="144" t="str">
        <f ca="1">IF(N26="(",")","")</f>
        <v/>
      </c>
    </row>
    <row r="27" spans="5:17">
      <c r="E27" s="169"/>
      <c r="F27" s="485" t="s">
        <v>606</v>
      </c>
      <c r="G27" s="486"/>
      <c r="H27" s="158"/>
      <c r="I27" s="159"/>
      <c r="J27" s="159"/>
      <c r="K27" s="158"/>
      <c r="L27" s="159"/>
      <c r="M27" s="159"/>
      <c r="N27" s="159"/>
      <c r="O27" s="159"/>
      <c r="P27" s="159"/>
      <c r="Q27" s="98"/>
    </row>
    <row r="28" spans="5:17">
      <c r="E28" s="160"/>
      <c r="F28" s="161" t="s">
        <v>601</v>
      </c>
      <c r="G28" s="171">
        <v>1510</v>
      </c>
      <c r="H28" s="163"/>
      <c r="I28" s="164"/>
      <c r="J28" s="144" t="str">
        <f t="shared" ref="J28:J32" si="6">IF(H28="(",")","")</f>
        <v/>
      </c>
      <c r="K28" s="163"/>
      <c r="L28" s="164"/>
      <c r="M28" s="144" t="str">
        <f t="shared" ref="M28:M32" si="7">IF(K28="(",")","")</f>
        <v/>
      </c>
      <c r="N28" s="163"/>
      <c r="O28" s="164"/>
      <c r="P28" s="144" t="str">
        <f t="shared" ref="P28:P32" si="8">IF(N28="(",")","")</f>
        <v/>
      </c>
    </row>
    <row r="29" spans="5:17">
      <c r="E29" s="160"/>
      <c r="F29" s="165" t="s">
        <v>607</v>
      </c>
      <c r="G29" s="144">
        <v>1520</v>
      </c>
      <c r="H29" s="124"/>
      <c r="I29" s="126">
        <v>9686</v>
      </c>
      <c r="J29" s="144" t="str">
        <f t="shared" si="6"/>
        <v/>
      </c>
      <c r="K29" s="124"/>
      <c r="L29" s="126">
        <v>10556</v>
      </c>
      <c r="M29" s="144" t="str">
        <f t="shared" si="7"/>
        <v/>
      </c>
      <c r="N29" s="124"/>
      <c r="O29" s="126">
        <v>11537</v>
      </c>
      <c r="P29" s="144" t="str">
        <f t="shared" si="8"/>
        <v/>
      </c>
    </row>
    <row r="30" spans="5:17">
      <c r="E30" s="160"/>
      <c r="F30" s="165" t="s">
        <v>608</v>
      </c>
      <c r="G30" s="144">
        <v>1530</v>
      </c>
      <c r="H30" s="124"/>
      <c r="I30" s="126"/>
      <c r="J30" s="144" t="str">
        <f t="shared" si="6"/>
        <v/>
      </c>
      <c r="K30" s="124"/>
      <c r="L30" s="126"/>
      <c r="M30" s="144" t="str">
        <f t="shared" si="7"/>
        <v/>
      </c>
      <c r="N30" s="124"/>
      <c r="O30" s="126"/>
      <c r="P30" s="144" t="str">
        <f t="shared" si="8"/>
        <v/>
      </c>
    </row>
    <row r="31" spans="5:17">
      <c r="E31" s="160"/>
      <c r="F31" s="165" t="s">
        <v>603</v>
      </c>
      <c r="G31" s="144">
        <v>1540</v>
      </c>
      <c r="H31" s="124"/>
      <c r="I31" s="126"/>
      <c r="J31" s="144" t="str">
        <f t="shared" si="6"/>
        <v/>
      </c>
      <c r="K31" s="124"/>
      <c r="L31" s="126"/>
      <c r="M31" s="144" t="str">
        <f t="shared" si="7"/>
        <v/>
      </c>
      <c r="N31" s="124"/>
      <c r="O31" s="126"/>
      <c r="P31" s="144" t="str">
        <f t="shared" si="8"/>
        <v/>
      </c>
    </row>
    <row r="32" spans="5:17">
      <c r="E32" s="160"/>
      <c r="F32" s="165" t="s">
        <v>604</v>
      </c>
      <c r="G32" s="144">
        <v>1550</v>
      </c>
      <c r="H32" s="124"/>
      <c r="I32" s="126"/>
      <c r="J32" s="144" t="str">
        <f t="shared" si="6"/>
        <v/>
      </c>
      <c r="K32" s="124"/>
      <c r="L32" s="126"/>
      <c r="M32" s="144" t="str">
        <f t="shared" si="7"/>
        <v/>
      </c>
      <c r="N32" s="124"/>
      <c r="O32" s="126"/>
      <c r="P32" s="144" t="str">
        <f t="shared" si="8"/>
        <v/>
      </c>
    </row>
    <row r="33" spans="5:16">
      <c r="E33" s="160"/>
      <c r="F33" s="173" t="s">
        <v>609</v>
      </c>
      <c r="G33" s="144">
        <v>1500</v>
      </c>
      <c r="H33" s="144" t="str">
        <f ca="1">IF((SUMIF(OFFSET(SUM_1500_1,0,-1),"",SUM_1500_1)-SUMIF(OFFSET(SUM_1500_1,0,-1),"(",SUM_1500_1))&lt;0,"(","")</f>
        <v/>
      </c>
      <c r="I33" s="168">
        <f ca="1">ABS(SUMIF(OFFSET(SUM_1500_1,0,-1),"",SUM_1500_1)-SUMIF(OFFSET(SUM_1500_1,0,-1),"(",SUM_1500_1))</f>
        <v>9686</v>
      </c>
      <c r="J33" s="144" t="str">
        <f ca="1">IF(H33="(",")","")</f>
        <v/>
      </c>
      <c r="K33" s="144" t="str">
        <f ca="1">IF((SUMIF(OFFSET(SUM_1500_2,0,-1),"",SUM_1500_2)-SUMIF(OFFSET(SUM_1500_2,0,-1),"(",SUM_1500_2))&lt;0,"(","")</f>
        <v/>
      </c>
      <c r="L33" s="168">
        <f ca="1">ABS(SUMIF(OFFSET(SUM_1500_2,0,-1),"",SUM_1500_2)-SUMIF(OFFSET(SUM_1500_2,0,-1),"(",SUM_1500_2))</f>
        <v>10556</v>
      </c>
      <c r="M33" s="144" t="str">
        <f ca="1">IF(K33="(",")","")</f>
        <v/>
      </c>
      <c r="N33" s="144" t="str">
        <f ca="1">IF((SUMIF(OFFSET(SUM_1500_3,0,-1),"",SUM_1500_3)-SUMIF(OFFSET(SUM_1500_3,0,-1),"(",SUM_1500_3))&lt;0,"(","")</f>
        <v/>
      </c>
      <c r="O33" s="168">
        <f ca="1">ABS(SUMIF(OFFSET(SUM_1500_3,0,-1),"",SUM_1500_3)-SUMIF(OFFSET(SUM_1500_3,0,-1),"(",SUM_1500_3))</f>
        <v>11537</v>
      </c>
      <c r="P33" s="144" t="str">
        <f ca="1">IF(N33="(",")","")</f>
        <v/>
      </c>
    </row>
    <row r="34" spans="5:16">
      <c r="E34" s="160"/>
      <c r="F34" s="174" t="s">
        <v>48</v>
      </c>
      <c r="G34" s="144">
        <v>1700</v>
      </c>
      <c r="H34" s="144" t="str">
        <f ca="1">IF((IF(H20="(",-LINE_1300_1,LINE_1300_1)+IF(H26="(",-LINE_1400_1,LINE_1400_1)+IF(H33="(",-LINE_1500_1,LINE_1500_1))&lt;0,"(","")</f>
        <v/>
      </c>
      <c r="I34" s="168">
        <f ca="1">ABS(IF(H20="(",-LINE_1300_1,LINE_1300_1)+IF(H26="(",-LINE_1400_1,LINE_1400_1)+IF(H33="(",-LINE_1500_1,LINE_1500_1))</f>
        <v>34034</v>
      </c>
      <c r="J34" s="144" t="str">
        <f ca="1">IF(H34="(",")","")</f>
        <v/>
      </c>
      <c r="K34" s="144" t="str">
        <f ca="1">IF((IF(K20="(",-LINE_1300_2,LINE_1300_2)+IF(K26="(",-LINE_1400_2,LINE_1400_2)+IF(K33="(",-LINE_1500_2,LINE_1500_2))&lt;0,"(","")</f>
        <v/>
      </c>
      <c r="L34" s="168">
        <f ca="1">ABS(IF(K20="(",-LINE_1300_2,LINE_1300_2)+IF(K26="(",-LINE_1400_2,LINE_1400_2)+IF(K33="(",-LINE_1500_2,LINE_1500_2))</f>
        <v>34531</v>
      </c>
      <c r="M34" s="144" t="str">
        <f ca="1">IF(K34="(",")","")</f>
        <v/>
      </c>
      <c r="N34" s="144" t="str">
        <f ca="1">IF((IF(N20="(",-LINE_1300_3,LINE_1300_3)+IF(N26="(",-LINE_1400_3,LINE_1400_3)+IF(N33="(",-LINE_1500_3,LINE_1500_3))&lt;0,"(","")</f>
        <v/>
      </c>
      <c r="O34" s="168">
        <f ca="1">ABS(IF(N20="(",-LINE_1300_3,LINE_1300_3)+IF(N26="(",-LINE_1400_3,LINE_1400_3)+IF(N33="(",-LINE_1500_3,LINE_1500_3))</f>
        <v>31126</v>
      </c>
      <c r="P34" s="144" t="str">
        <f ca="1">IF(N34="(",")","")</f>
        <v/>
      </c>
    </row>
    <row r="35" spans="5:16">
      <c r="E35" s="58"/>
      <c r="F35" s="58"/>
      <c r="G35" s="58"/>
      <c r="H35" s="58"/>
      <c r="I35" s="58"/>
    </row>
    <row r="36" spans="5:16">
      <c r="E36" s="58"/>
      <c r="F36" s="58"/>
      <c r="G36" s="58"/>
      <c r="H36" s="58"/>
      <c r="I36" s="58"/>
    </row>
  </sheetData>
  <sheetProtection password="C39D" sheet="1" objects="1" scenarios="1" formatColumns="0" formatRows="0"/>
  <mergeCells count="11">
    <mergeCell ref="E8:P8"/>
    <mergeCell ref="E9:P9"/>
    <mergeCell ref="F13:G13"/>
    <mergeCell ref="F21:G21"/>
    <mergeCell ref="F27:G27"/>
    <mergeCell ref="H11:J11"/>
    <mergeCell ref="K11:M11"/>
    <mergeCell ref="N11:P11"/>
    <mergeCell ref="H12:J12"/>
    <mergeCell ref="K12:M12"/>
    <mergeCell ref="N12:P12"/>
  </mergeCells>
  <dataValidations xWindow="819" yWindow="431" count="8">
    <dataValidation type="textLength" operator="lessThanOrEqual" allowBlank="1" showInputMessage="1" showErrorMessage="1" errorTitle="Ошибка" error="Допускается ввод не более 900 символов!" sqref="E22:E26 E14:E20 E28:E34">
      <formula1>900</formula1>
    </dataValidation>
    <dataValidation type="decimal" allowBlank="1" showInputMessage="1" showErrorMessage="1" sqref="O34 I34 L34">
      <formula1>-9999999999999990000</formula1>
      <formula2>9999999999999990000</formula2>
    </dataValidation>
    <dataValidation type="whole" allowBlank="1" showInputMessage="1" showErrorMessage="1" errorTitle="Внимание" error="Допускается ввод только целых не отрицательных чисел" sqref="O15">
      <formula1>0</formula1>
      <formula2>9.99999999999999E+23</formula2>
    </dataValidation>
    <dataValidation allowBlank="1" showInputMessage="1" showErrorMessage="1" prompt="Укажите номер соответствующего пояснения к бухгалтерскому балансу" sqref="E11"/>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то в ячейке слева поставьте '('" sqref="I14 O28:O32 L28:L32 I28:I32 I22:I25 L22:L25 O22:O25 L14 O14 I16 I17 I18 L16 L16:L18 O16:O18">
      <formula1>0</formula1>
      <formula2>9.99999999999999E+23</formula2>
    </dataValidation>
    <dataValidation type="list" allowBlank="1" showDropDown="1" showInputMessage="1" showErrorMessage="1" errorTitle="Внимание" error="Возможен ввод только символа '('" sqref="H14 H16:H19 K14 K16:K19 N14 N16:N19 H22:H25 K22:K25 N22:N25 H28:H32 K28:K32 N28:N32">
      <formula1>"("</formula1>
    </dataValidation>
    <dataValidation type="whole" allowBlank="1" showInputMessage="1" showErrorMessage="1" errorTitle="Внимание" error="Допускается ввод только целых не отрицательных чисел" sqref="I15 L15">
      <formula1>0</formula1>
      <formula2>9.99999999999999E+23</formula2>
    </dataValidation>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непокрытый убыток), в ячейке слева поставьте &quot;(&quot;" sqref="I19 L19 O19">
      <formula1>0</formula1>
      <formula2>9.99999999999999E+23</formula2>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2"/>
  <dimension ref="E1:Q162"/>
  <sheetViews>
    <sheetView showGridLines="0" topLeftCell="D137" workbookViewId="0">
      <selection activeCell="O142" sqref="O142:O145"/>
    </sheetView>
  </sheetViews>
  <sheetFormatPr defaultColWidth="9.109375" defaultRowHeight="12.75"/>
  <cols>
    <col min="1" max="3" width="0" style="109" hidden="1" customWidth="1"/>
    <col min="4" max="4" width="9.109375" style="109" customWidth="1"/>
    <col min="5" max="5" width="6.6640625" style="109" customWidth="1"/>
    <col min="6" max="6" width="33" style="109" customWidth="1"/>
    <col min="7" max="7" width="7.109375" style="133" customWidth="1"/>
    <col min="8" max="8" width="2.5546875" style="109" customWidth="1"/>
    <col min="9" max="9" width="21.6640625" style="109" customWidth="1"/>
    <col min="10" max="11" width="2.5546875" style="109" customWidth="1"/>
    <col min="12" max="12" width="21.6640625" style="109" customWidth="1"/>
    <col min="13" max="14" width="2.5546875" style="109" customWidth="1"/>
    <col min="15" max="15" width="21.6640625" style="109" customWidth="1"/>
    <col min="16" max="16" width="2.5546875" style="109" customWidth="1"/>
    <col min="17" max="17" width="25" style="134" customWidth="1"/>
    <col min="18" max="18" width="9.109375" style="109" customWidth="1"/>
    <col min="19" max="16384" width="9.109375" style="109"/>
  </cols>
  <sheetData>
    <row r="1" spans="5:16" hidden="1"/>
    <row r="2" spans="5:16" hidden="1"/>
    <row r="3" spans="5:16" hidden="1"/>
    <row r="4" spans="5:16" hidden="1"/>
    <row r="5" spans="5:16">
      <c r="E5" s="52" t="str">
        <f ca="1">Getcode()</f>
        <v>ELPASS.FORMS.BH</v>
      </c>
      <c r="F5" s="63"/>
      <c r="G5" s="108"/>
      <c r="H5" s="63"/>
      <c r="I5" s="63"/>
      <c r="J5" s="63"/>
      <c r="K5" s="63"/>
      <c r="L5" s="63"/>
      <c r="M5" s="63"/>
      <c r="N5" s="63"/>
      <c r="O5" s="63"/>
      <c r="P5" s="15" t="str">
        <f ca="1">version</f>
        <v>Версия 1.0 от 01.10.2017</v>
      </c>
    </row>
    <row r="6" spans="5:16">
      <c r="E6" s="63"/>
      <c r="F6" s="63"/>
      <c r="G6" s="108"/>
      <c r="H6" s="63"/>
      <c r="I6" s="63"/>
      <c r="J6" s="63"/>
      <c r="K6" s="63"/>
      <c r="L6" s="63"/>
      <c r="M6" s="63"/>
      <c r="N6" s="63"/>
      <c r="O6" s="63"/>
      <c r="P6" s="63"/>
    </row>
    <row r="7" spans="5:16">
      <c r="E7" s="63"/>
      <c r="F7" s="63"/>
      <c r="G7" s="108"/>
      <c r="H7" s="63"/>
      <c r="I7" s="63"/>
      <c r="J7" s="63"/>
      <c r="K7" s="64"/>
      <c r="L7" s="64"/>
      <c r="M7" s="64"/>
      <c r="N7" s="63"/>
      <c r="O7" s="63"/>
      <c r="P7" s="99" t="s">
        <v>583</v>
      </c>
    </row>
    <row r="8" spans="5:16">
      <c r="E8" s="480" t="s">
        <v>1</v>
      </c>
      <c r="F8" s="480"/>
      <c r="G8" s="480"/>
      <c r="H8" s="480"/>
      <c r="I8" s="480"/>
      <c r="J8" s="480"/>
      <c r="K8" s="480"/>
      <c r="L8" s="480"/>
      <c r="M8" s="480"/>
      <c r="N8" s="480"/>
      <c r="O8" s="480"/>
      <c r="P8" s="480"/>
    </row>
    <row r="9" spans="5:16">
      <c r="E9" s="479" t="s">
        <v>610</v>
      </c>
      <c r="F9" s="479"/>
      <c r="G9" s="479"/>
      <c r="H9" s="479"/>
      <c r="I9" s="479"/>
      <c r="J9" s="479"/>
      <c r="K9" s="479"/>
      <c r="L9" s="479"/>
      <c r="M9" s="479"/>
      <c r="N9" s="479"/>
      <c r="O9" s="479"/>
      <c r="P9" s="479"/>
    </row>
    <row r="11" spans="5:16" ht="37.5" customHeight="1">
      <c r="E11" s="135" t="s">
        <v>167</v>
      </c>
      <c r="F11" s="136" t="s">
        <v>4</v>
      </c>
      <c r="G11" s="137" t="s">
        <v>5</v>
      </c>
      <c r="H11" s="483" t="str">
        <f>"На 31 декабря " &amp; IF(List_01_reporting_period=""," отчётную дату отчётного года",List_01_reporting_period&amp;" г.")</f>
        <v>На 31 декабря 2017 г.</v>
      </c>
      <c r="I11" s="483"/>
      <c r="J11" s="483"/>
      <c r="K11" s="483" t="str">
        <f>"На 31 декабря " &amp; IF(List_01_reporting_period=""," предыдущего года",List_01_reporting_period-1&amp;" г.")</f>
        <v>На 31 декабря 2016 г.</v>
      </c>
      <c r="L11" s="483"/>
      <c r="M11" s="483"/>
      <c r="N11" s="483" t="str">
        <f>"На 31 декабря " &amp; IF(List_01_reporting_period=""," года, предшествующего предыдущему",List_01_reporting_period-2&amp;" г.")</f>
        <v>На 31 декабря 2015 г.</v>
      </c>
      <c r="O11" s="483"/>
      <c r="P11" s="483"/>
    </row>
    <row r="12" spans="5:16">
      <c r="E12" s="138">
        <v>1</v>
      </c>
      <c r="F12" s="139" t="s">
        <v>6</v>
      </c>
      <c r="G12" s="140" t="s">
        <v>7</v>
      </c>
      <c r="H12" s="487" t="s">
        <v>8</v>
      </c>
      <c r="I12" s="487"/>
      <c r="J12" s="487"/>
      <c r="K12" s="487" t="s">
        <v>9</v>
      </c>
      <c r="L12" s="487"/>
      <c r="M12" s="487"/>
      <c r="N12" s="487" t="s">
        <v>10</v>
      </c>
      <c r="O12" s="487"/>
      <c r="P12" s="487"/>
    </row>
    <row r="13" spans="5:16" ht="25.5">
      <c r="E13" s="141" t="s">
        <v>537</v>
      </c>
      <c r="F13" s="142" t="s">
        <v>611</v>
      </c>
      <c r="G13" s="143"/>
      <c r="H13" s="143" t="str">
        <f>IF('Форма 1. Актив'!H14="(","(","")</f>
        <v/>
      </c>
      <c r="I13" s="131">
        <f>'Форма 1. Актив'!I14</f>
        <v>0</v>
      </c>
      <c r="J13" s="143" t="str">
        <f>IF(H13="(",")","")</f>
        <v/>
      </c>
      <c r="K13" s="143" t="str">
        <f>IF('Форма 1. Актив'!K14="(","(","")</f>
        <v/>
      </c>
      <c r="L13" s="131">
        <f>'Форма 1. Актив'!L14</f>
        <v>0</v>
      </c>
      <c r="M13" s="143" t="str">
        <f>IF(K13="(",")","")</f>
        <v/>
      </c>
      <c r="N13" s="143" t="str">
        <f>IF('Форма 1. Актив'!N14="(","(","")</f>
        <v/>
      </c>
      <c r="O13" s="131">
        <f>'Форма 1. Актив'!O14</f>
        <v>0</v>
      </c>
      <c r="P13" s="143" t="str">
        <f>IF(N13="(",")","")</f>
        <v/>
      </c>
    </row>
    <row r="14" spans="5:16">
      <c r="E14" s="141" t="s">
        <v>498</v>
      </c>
      <c r="F14" s="205"/>
      <c r="G14" s="143" t="s">
        <v>612</v>
      </c>
      <c r="H14" s="124"/>
      <c r="I14" s="126"/>
      <c r="J14" s="143" t="str">
        <f t="shared" ref="J14:J16" si="0">IF(H14="(",")","")</f>
        <v/>
      </c>
      <c r="K14" s="124"/>
      <c r="L14" s="126"/>
      <c r="M14" s="143" t="str">
        <f t="shared" ref="M14:M16" si="1">IF(K14="(",")","")</f>
        <v/>
      </c>
      <c r="N14" s="124"/>
      <c r="O14" s="126"/>
      <c r="P14" s="143" t="str">
        <f t="shared" ref="P14:P16" si="2">IF(N14="(",")","")</f>
        <v/>
      </c>
    </row>
    <row r="15" spans="5:16">
      <c r="E15" s="141" t="s">
        <v>504</v>
      </c>
      <c r="F15" s="205"/>
      <c r="G15" s="144" t="s">
        <v>613</v>
      </c>
      <c r="H15" s="124"/>
      <c r="I15" s="126"/>
      <c r="J15" s="143" t="str">
        <f t="shared" si="0"/>
        <v/>
      </c>
      <c r="K15" s="124"/>
      <c r="L15" s="126"/>
      <c r="M15" s="143" t="str">
        <f t="shared" si="1"/>
        <v/>
      </c>
      <c r="N15" s="124"/>
      <c r="O15" s="126"/>
      <c r="P15" s="143" t="str">
        <f t="shared" si="2"/>
        <v/>
      </c>
    </row>
    <row r="16" spans="5:16">
      <c r="E16" s="141" t="s">
        <v>508</v>
      </c>
      <c r="F16" s="205"/>
      <c r="G16" s="143" t="s">
        <v>614</v>
      </c>
      <c r="H16" s="124"/>
      <c r="I16" s="126"/>
      <c r="J16" s="143" t="str">
        <f t="shared" si="0"/>
        <v/>
      </c>
      <c r="K16" s="124"/>
      <c r="L16" s="126"/>
      <c r="M16" s="143" t="str">
        <f t="shared" si="1"/>
        <v/>
      </c>
      <c r="N16" s="124"/>
      <c r="O16" s="126"/>
      <c r="P16" s="143" t="str">
        <f t="shared" si="2"/>
        <v/>
      </c>
    </row>
    <row r="17" spans="5:17">
      <c r="E17" s="145"/>
      <c r="F17" s="427" t="s">
        <v>545</v>
      </c>
      <c r="G17" s="146"/>
      <c r="H17" s="147"/>
      <c r="I17" s="148"/>
      <c r="J17" s="148"/>
      <c r="K17" s="147"/>
      <c r="L17" s="148"/>
      <c r="M17" s="148"/>
      <c r="N17" s="148"/>
      <c r="O17" s="148"/>
      <c r="P17" s="149"/>
      <c r="Q17" s="134" t="s">
        <v>413</v>
      </c>
    </row>
    <row r="18" spans="5:17" ht="25.5">
      <c r="E18" s="141" t="s">
        <v>6</v>
      </c>
      <c r="F18" s="142" t="s">
        <v>615</v>
      </c>
      <c r="G18" s="143"/>
      <c r="H18" s="143" t="str">
        <f>IF('Форма 1. Актив'!H15="(","(","")</f>
        <v/>
      </c>
      <c r="I18" s="131">
        <f>'Форма 1. Актив'!I15</f>
        <v>0</v>
      </c>
      <c r="J18" s="143" t="str">
        <f>IF(H18="(",")","")</f>
        <v/>
      </c>
      <c r="K18" s="143" t="str">
        <f>IF('Форма 1. Актив'!K15="(","(","")</f>
        <v/>
      </c>
      <c r="L18" s="131">
        <f>'Форма 1. Актив'!L15</f>
        <v>0</v>
      </c>
      <c r="M18" s="143" t="str">
        <f>IF(K18="(",")","")</f>
        <v/>
      </c>
      <c r="N18" s="143" t="str">
        <f>IF('Форма 1. Актив'!N15="(","(","")</f>
        <v/>
      </c>
      <c r="O18" s="131">
        <f>'Форма 1. Актив'!O15</f>
        <v>0</v>
      </c>
      <c r="P18" s="143" t="str">
        <f>IF(N18="(",")","")</f>
        <v/>
      </c>
    </row>
    <row r="19" spans="5:17">
      <c r="E19" s="141" t="s">
        <v>367</v>
      </c>
      <c r="F19" s="205"/>
      <c r="G19" s="143" t="s">
        <v>616</v>
      </c>
      <c r="H19" s="124"/>
      <c r="I19" s="126"/>
      <c r="J19" s="143" t="str">
        <f t="shared" ref="J19:J20" si="3">IF(H19="(",")","")</f>
        <v/>
      </c>
      <c r="K19" s="124"/>
      <c r="L19" s="126"/>
      <c r="M19" s="143" t="str">
        <f t="shared" ref="M19:M20" si="4">IF(K19="(",")","")</f>
        <v/>
      </c>
      <c r="N19" s="124"/>
      <c r="O19" s="126"/>
      <c r="P19" s="143" t="str">
        <f t="shared" ref="P19:P20" si="5">IF(N19="(",")","")</f>
        <v/>
      </c>
    </row>
    <row r="20" spans="5:17">
      <c r="E20" s="141" t="s">
        <v>369</v>
      </c>
      <c r="F20" s="205"/>
      <c r="G20" s="143" t="s">
        <v>617</v>
      </c>
      <c r="H20" s="124"/>
      <c r="I20" s="126"/>
      <c r="J20" s="143" t="str">
        <f t="shared" si="3"/>
        <v/>
      </c>
      <c r="K20" s="124"/>
      <c r="L20" s="126"/>
      <c r="M20" s="143" t="str">
        <f t="shared" si="4"/>
        <v/>
      </c>
      <c r="N20" s="124"/>
      <c r="O20" s="126"/>
      <c r="P20" s="143" t="str">
        <f t="shared" si="5"/>
        <v/>
      </c>
    </row>
    <row r="21" spans="5:17">
      <c r="E21" s="145"/>
      <c r="F21" s="427" t="s">
        <v>545</v>
      </c>
      <c r="G21" s="146"/>
      <c r="H21" s="147"/>
      <c r="I21" s="148"/>
      <c r="J21" s="148"/>
      <c r="K21" s="147"/>
      <c r="L21" s="148"/>
      <c r="M21" s="148"/>
      <c r="N21" s="148"/>
      <c r="O21" s="148"/>
      <c r="P21" s="149"/>
      <c r="Q21" s="134" t="s">
        <v>413</v>
      </c>
    </row>
    <row r="22" spans="5:17" ht="25.5">
      <c r="E22" s="141" t="s">
        <v>7</v>
      </c>
      <c r="F22" s="150" t="str">
        <f>"Нематериальные поисковые активы (стр."&amp;'Форма 1. Актив'!$G$16&amp;"), в том числе:"</f>
        <v>Нематериальные поисковые активы (стр.1130), в том числе:</v>
      </c>
      <c r="G22" s="143"/>
      <c r="H22" s="143" t="str">
        <f>IF('Форма 1. Актив'!H$16="(","(","")</f>
        <v/>
      </c>
      <c r="I22" s="131">
        <f>'Форма 1. Актив'!I$16</f>
        <v>0</v>
      </c>
      <c r="J22" s="143" t="str">
        <f>IF(H22="(",")","")</f>
        <v/>
      </c>
      <c r="K22" s="143" t="str">
        <f>IF('Форма 1. Актив'!K$16="(","(","")</f>
        <v/>
      </c>
      <c r="L22" s="131">
        <f>'Форма 1. Актив'!L$16</f>
        <v>0</v>
      </c>
      <c r="M22" s="143" t="str">
        <f>IF(K22="(",")","")</f>
        <v/>
      </c>
      <c r="N22" s="143" t="str">
        <f>IF('Форма 1. Актив'!N$16="(","(","")</f>
        <v/>
      </c>
      <c r="O22" s="131">
        <f>'Форма 1. Актив'!O$16</f>
        <v>0</v>
      </c>
      <c r="P22" s="143" t="str">
        <f>IF(N22="(",")","")</f>
        <v/>
      </c>
    </row>
    <row r="23" spans="5:17">
      <c r="E23" s="141" t="s">
        <v>382</v>
      </c>
      <c r="F23" s="205"/>
      <c r="G23" s="143" t="str">
        <f>'Форма 1. Актив'!$G$16&amp;"1"</f>
        <v>11301</v>
      </c>
      <c r="H23" s="124"/>
      <c r="I23" s="126"/>
      <c r="J23" s="143" t="str">
        <f t="shared" ref="J23:J24" si="6">IF(H23="(",")","")</f>
        <v/>
      </c>
      <c r="K23" s="124"/>
      <c r="L23" s="126"/>
      <c r="M23" s="143" t="str">
        <f t="shared" ref="M23:M24" si="7">IF(K23="(",")","")</f>
        <v/>
      </c>
      <c r="N23" s="124"/>
      <c r="O23" s="126"/>
      <c r="P23" s="143" t="str">
        <f t="shared" ref="P23:P24" si="8">IF(N23="(",")","")</f>
        <v/>
      </c>
    </row>
    <row r="24" spans="5:17">
      <c r="E24" s="141" t="s">
        <v>387</v>
      </c>
      <c r="F24" s="205"/>
      <c r="G24" s="143" t="str">
        <f>'Форма 1. Актив'!$G$16&amp;"2"</f>
        <v>11302</v>
      </c>
      <c r="H24" s="124"/>
      <c r="I24" s="126"/>
      <c r="J24" s="143" t="str">
        <f t="shared" si="6"/>
        <v/>
      </c>
      <c r="K24" s="124"/>
      <c r="L24" s="126"/>
      <c r="M24" s="143" t="str">
        <f t="shared" si="7"/>
        <v/>
      </c>
      <c r="N24" s="124"/>
      <c r="O24" s="126"/>
      <c r="P24" s="143" t="str">
        <f t="shared" si="8"/>
        <v/>
      </c>
    </row>
    <row r="25" spans="5:17">
      <c r="E25" s="145"/>
      <c r="F25" s="427" t="s">
        <v>545</v>
      </c>
      <c r="G25" s="146"/>
      <c r="H25" s="147"/>
      <c r="I25" s="148"/>
      <c r="J25" s="148"/>
      <c r="K25" s="147"/>
      <c r="L25" s="148"/>
      <c r="M25" s="148"/>
      <c r="N25" s="148"/>
      <c r="O25" s="148"/>
      <c r="P25" s="149"/>
      <c r="Q25" s="134" t="s">
        <v>413</v>
      </c>
    </row>
    <row r="26" spans="5:17" ht="25.5">
      <c r="E26" s="141" t="s">
        <v>8</v>
      </c>
      <c r="F26" s="150" t="str">
        <f>"Материальные поисковые активы (стр."&amp;'Форма 1. Актив'!$G$17&amp;"), в том числе:"</f>
        <v>Материальные поисковые активы (стр.1140), в том числе:</v>
      </c>
      <c r="G26" s="143"/>
      <c r="H26" s="143" t="str">
        <f>IF('Форма 1. Актив'!H$17="(","(","")</f>
        <v/>
      </c>
      <c r="I26" s="131">
        <f>'Форма 1. Актив'!I$17</f>
        <v>0</v>
      </c>
      <c r="J26" s="143" t="str">
        <f>IF(H26="(",")","")</f>
        <v/>
      </c>
      <c r="K26" s="143" t="str">
        <f>IF('Форма 1. Актив'!K$17="(","(","")</f>
        <v/>
      </c>
      <c r="L26" s="131">
        <f>'Форма 1. Актив'!L$17</f>
        <v>0</v>
      </c>
      <c r="M26" s="143" t="str">
        <f>IF(K26="(",")","")</f>
        <v/>
      </c>
      <c r="N26" s="143" t="str">
        <f>IF('Форма 1. Актив'!N$17="(","(","")</f>
        <v/>
      </c>
      <c r="O26" s="131">
        <f>'Форма 1. Актив'!O$17</f>
        <v>0</v>
      </c>
      <c r="P26" s="143" t="str">
        <f>IF(N26="(",")","")</f>
        <v/>
      </c>
    </row>
    <row r="27" spans="5:17">
      <c r="E27" s="141" t="s">
        <v>225</v>
      </c>
      <c r="F27" s="205"/>
      <c r="G27" s="143" t="str">
        <f>'Форма 1. Актив'!$G$17&amp;"1"</f>
        <v>11401</v>
      </c>
      <c r="H27" s="124"/>
      <c r="I27" s="126"/>
      <c r="J27" s="143" t="str">
        <f t="shared" ref="J27:J28" si="9">IF(H27="(",")","")</f>
        <v/>
      </c>
      <c r="K27" s="124"/>
      <c r="L27" s="126"/>
      <c r="M27" s="143" t="str">
        <f t="shared" ref="M27:M28" si="10">IF(K27="(",")","")</f>
        <v/>
      </c>
      <c r="N27" s="124"/>
      <c r="O27" s="126"/>
      <c r="P27" s="143" t="str">
        <f t="shared" ref="P27:P28" si="11">IF(N27="(",")","")</f>
        <v/>
      </c>
    </row>
    <row r="28" spans="5:17">
      <c r="E28" s="141" t="s">
        <v>560</v>
      </c>
      <c r="F28" s="205"/>
      <c r="G28" s="143" t="str">
        <f>'Форма 1. Актив'!$G$17&amp;"2"</f>
        <v>11402</v>
      </c>
      <c r="H28" s="124"/>
      <c r="I28" s="126"/>
      <c r="J28" s="143" t="str">
        <f t="shared" si="9"/>
        <v/>
      </c>
      <c r="K28" s="124"/>
      <c r="L28" s="126"/>
      <c r="M28" s="143" t="str">
        <f t="shared" si="10"/>
        <v/>
      </c>
      <c r="N28" s="124"/>
      <c r="O28" s="126"/>
      <c r="P28" s="143" t="str">
        <f t="shared" si="11"/>
        <v/>
      </c>
    </row>
    <row r="29" spans="5:17">
      <c r="E29" s="145"/>
      <c r="F29" s="427" t="s">
        <v>545</v>
      </c>
      <c r="G29" s="146"/>
      <c r="H29" s="147"/>
      <c r="I29" s="148"/>
      <c r="J29" s="148"/>
      <c r="K29" s="147"/>
      <c r="L29" s="148"/>
      <c r="M29" s="148"/>
      <c r="N29" s="148"/>
      <c r="O29" s="148"/>
      <c r="P29" s="149"/>
      <c r="Q29" s="134" t="s">
        <v>413</v>
      </c>
    </row>
    <row r="30" spans="5:17">
      <c r="E30" s="151" t="s">
        <v>9</v>
      </c>
      <c r="F30" s="152" t="str">
        <f>"Основные средства (стр."&amp;'Форма 1. Актив'!$G$18&amp;"), в том числе:"</f>
        <v>Основные средства (стр.1150), в том числе:</v>
      </c>
      <c r="G30" s="144"/>
      <c r="H30" s="144" t="str">
        <f>IF('Форма 1. Актив'!H18="(","(","")</f>
        <v/>
      </c>
      <c r="I30" s="131">
        <f>'Форма 1. Актив'!I18</f>
        <v>425</v>
      </c>
      <c r="J30" s="144" t="str">
        <f>IF(H30="(",")","")</f>
        <v/>
      </c>
      <c r="K30" s="144" t="str">
        <f>IF('Форма 1. Актив'!K18="(","(","")</f>
        <v/>
      </c>
      <c r="L30" s="131">
        <f>'Форма 1. Актив'!L18</f>
        <v>1878</v>
      </c>
      <c r="M30" s="144" t="str">
        <f>IF(K30="(",")","")</f>
        <v/>
      </c>
      <c r="N30" s="144" t="str">
        <f>IF('Форма 1. Актив'!N18="(","(","")</f>
        <v/>
      </c>
      <c r="O30" s="131">
        <f>'Форма 1. Актив'!O18</f>
        <v>2331</v>
      </c>
      <c r="P30" s="144" t="str">
        <f>IF(N30="(",")","")</f>
        <v/>
      </c>
    </row>
    <row r="31" spans="5:17">
      <c r="E31" s="151" t="s">
        <v>569</v>
      </c>
      <c r="F31" s="205" t="s">
        <v>2840</v>
      </c>
      <c r="G31" s="144" t="str">
        <f>'Форма 1. Актив'!$G$18&amp;"1"</f>
        <v>11501</v>
      </c>
      <c r="H31" s="124"/>
      <c r="I31" s="126">
        <v>5</v>
      </c>
      <c r="J31" s="144" t="str">
        <f t="shared" ref="J31:J33" si="12">IF(H31="(",")","")</f>
        <v/>
      </c>
      <c r="K31" s="124"/>
      <c r="L31" s="126">
        <v>1136</v>
      </c>
      <c r="M31" s="144" t="str">
        <f t="shared" ref="M31:M33" si="13">IF(K31="(",")","")</f>
        <v/>
      </c>
      <c r="N31" s="124"/>
      <c r="O31" s="126">
        <v>665</v>
      </c>
      <c r="P31" s="144" t="str">
        <f t="shared" ref="P31:P33" si="14">IF(N31="(",")","")</f>
        <v/>
      </c>
    </row>
    <row r="32" spans="5:17">
      <c r="E32" s="151" t="s">
        <v>274</v>
      </c>
      <c r="F32" s="205" t="s">
        <v>2841</v>
      </c>
      <c r="G32" s="144" t="str">
        <f>'Форма 1. Актив'!$G$18&amp;"2"</f>
        <v>11502</v>
      </c>
      <c r="H32" s="124"/>
      <c r="I32" s="126">
        <v>420</v>
      </c>
      <c r="J32" s="144" t="str">
        <f t="shared" si="12"/>
        <v/>
      </c>
      <c r="K32" s="124"/>
      <c r="L32" s="126">
        <v>742</v>
      </c>
      <c r="M32" s="144" t="str">
        <f t="shared" si="13"/>
        <v/>
      </c>
      <c r="N32" s="124"/>
      <c r="O32" s="126">
        <v>1467</v>
      </c>
      <c r="P32" s="144" t="str">
        <f t="shared" si="14"/>
        <v/>
      </c>
    </row>
    <row r="33" spans="5:17">
      <c r="E33" s="151" t="s">
        <v>572</v>
      </c>
      <c r="F33" s="205"/>
      <c r="G33" s="144" t="str">
        <f>'Форма 1. Актив'!$G$18&amp;"3"</f>
        <v>11503</v>
      </c>
      <c r="H33" s="124"/>
      <c r="I33" s="126"/>
      <c r="J33" s="144" t="str">
        <f t="shared" si="12"/>
        <v/>
      </c>
      <c r="K33" s="124"/>
      <c r="L33" s="126"/>
      <c r="M33" s="144" t="str">
        <f t="shared" si="13"/>
        <v/>
      </c>
      <c r="N33" s="124"/>
      <c r="O33" s="126"/>
      <c r="P33" s="144" t="str">
        <f t="shared" si="14"/>
        <v/>
      </c>
    </row>
    <row r="34" spans="5:17">
      <c r="E34" s="145"/>
      <c r="F34" s="427" t="s">
        <v>545</v>
      </c>
      <c r="G34" s="146"/>
      <c r="H34" s="147"/>
      <c r="I34" s="148"/>
      <c r="J34" s="148"/>
      <c r="K34" s="147"/>
      <c r="L34" s="148"/>
      <c r="M34" s="148"/>
      <c r="N34" s="148"/>
      <c r="O34" s="148"/>
      <c r="P34" s="149"/>
      <c r="Q34" s="134" t="s">
        <v>413</v>
      </c>
    </row>
    <row r="35" spans="5:17">
      <c r="E35" s="151" t="s">
        <v>10</v>
      </c>
      <c r="F35" s="152" t="str">
        <f>"Доходные вложения (стр."&amp;'Форма 1. Актив'!$G$19&amp;"), в том числе:"</f>
        <v>Доходные вложения (стр.1160), в том числе:</v>
      </c>
      <c r="G35" s="144"/>
      <c r="H35" s="144" t="str">
        <f>IF('Форма 1. Актив'!H19="(","(","")</f>
        <v/>
      </c>
      <c r="I35" s="131">
        <f>'Форма 1. Актив'!I19</f>
        <v>0</v>
      </c>
      <c r="J35" s="144" t="str">
        <f>IF(H35="(",")","")</f>
        <v/>
      </c>
      <c r="K35" s="144" t="str">
        <f>IF('Форма 1. Актив'!K19="(","(","")</f>
        <v/>
      </c>
      <c r="L35" s="131">
        <f>'Форма 1. Актив'!L19</f>
        <v>0</v>
      </c>
      <c r="M35" s="144" t="str">
        <f>IF(K35="(",")","")</f>
        <v/>
      </c>
      <c r="N35" s="144" t="str">
        <f>IF('Форма 1. Актив'!N19="(","(","")</f>
        <v/>
      </c>
      <c r="O35" s="131">
        <f>'Форма 1. Актив'!O19</f>
        <v>0</v>
      </c>
      <c r="P35" s="144" t="str">
        <f>IF(N35="(",")","")</f>
        <v/>
      </c>
    </row>
    <row r="36" spans="5:17">
      <c r="E36" s="151" t="s">
        <v>303</v>
      </c>
      <c r="F36" s="205"/>
      <c r="G36" s="144" t="str">
        <f>'Форма 1. Актив'!$G$19&amp;"1"</f>
        <v>11601</v>
      </c>
      <c r="H36" s="124"/>
      <c r="I36" s="126"/>
      <c r="J36" s="144" t="str">
        <f t="shared" ref="J36:J37" si="15">IF(H36="(",")","")</f>
        <v/>
      </c>
      <c r="K36" s="124"/>
      <c r="L36" s="126"/>
      <c r="M36" s="144" t="str">
        <f t="shared" ref="M36:M37" si="16">IF(K36="(",")","")</f>
        <v/>
      </c>
      <c r="N36" s="124"/>
      <c r="O36" s="126"/>
      <c r="P36" s="144" t="str">
        <f t="shared" ref="P36:P37" si="17">IF(N36="(",")","")</f>
        <v/>
      </c>
    </row>
    <row r="37" spans="5:17">
      <c r="E37" s="151" t="s">
        <v>305</v>
      </c>
      <c r="F37" s="205"/>
      <c r="G37" s="144" t="str">
        <f>'Форма 1. Актив'!$G$19&amp;"2"</f>
        <v>11602</v>
      </c>
      <c r="H37" s="124"/>
      <c r="I37" s="126"/>
      <c r="J37" s="144" t="str">
        <f t="shared" si="15"/>
        <v/>
      </c>
      <c r="K37" s="124"/>
      <c r="L37" s="126"/>
      <c r="M37" s="144" t="str">
        <f t="shared" si="16"/>
        <v/>
      </c>
      <c r="N37" s="124"/>
      <c r="O37" s="126"/>
      <c r="P37" s="144" t="str">
        <f t="shared" si="17"/>
        <v/>
      </c>
    </row>
    <row r="38" spans="5:17">
      <c r="E38" s="145"/>
      <c r="F38" s="427" t="s">
        <v>545</v>
      </c>
      <c r="G38" s="146"/>
      <c r="H38" s="147"/>
      <c r="I38" s="148"/>
      <c r="J38" s="148"/>
      <c r="K38" s="147"/>
      <c r="L38" s="148"/>
      <c r="M38" s="148"/>
      <c r="N38" s="148"/>
      <c r="O38" s="148"/>
      <c r="P38" s="149"/>
      <c r="Q38" s="134" t="s">
        <v>413</v>
      </c>
    </row>
    <row r="39" spans="5:17">
      <c r="E39" s="151" t="s">
        <v>330</v>
      </c>
      <c r="F39" s="152" t="str">
        <f>"Финансовые вложения (стр."&amp;'Форма 1. Актив'!$G$20&amp;"), в том числе:"</f>
        <v>Финансовые вложения (стр.1170), в том числе:</v>
      </c>
      <c r="G39" s="144"/>
      <c r="H39" s="144" t="str">
        <f>IF('Форма 1. Актив'!H20="(","(","")</f>
        <v/>
      </c>
      <c r="I39" s="131">
        <f>'Форма 1. Актив'!I20</f>
        <v>0</v>
      </c>
      <c r="J39" s="144" t="str">
        <f>IF(H39="(",")","")</f>
        <v/>
      </c>
      <c r="K39" s="144" t="str">
        <f>IF('Форма 1. Актив'!K20="(","(","")</f>
        <v/>
      </c>
      <c r="L39" s="131">
        <f>'Форма 1. Актив'!L20</f>
        <v>0</v>
      </c>
      <c r="M39" s="144" t="str">
        <f>IF(K39="(",")","")</f>
        <v/>
      </c>
      <c r="N39" s="144" t="str">
        <f>IF('Форма 1. Актив'!N20="(","(","")</f>
        <v/>
      </c>
      <c r="O39" s="131">
        <f>'Форма 1. Актив'!O20</f>
        <v>0</v>
      </c>
      <c r="P39" s="144" t="str">
        <f>IF(N39="(",")","")</f>
        <v/>
      </c>
    </row>
    <row r="40" spans="5:17">
      <c r="E40" s="151" t="s">
        <v>332</v>
      </c>
      <c r="F40" s="205"/>
      <c r="G40" s="144" t="str">
        <f>'Форма 1. Актив'!$G$20&amp;"1"</f>
        <v>11701</v>
      </c>
      <c r="H40" s="124"/>
      <c r="I40" s="126"/>
      <c r="J40" s="144" t="str">
        <f t="shared" ref="J40:J43" si="18">IF(H40="(",")","")</f>
        <v/>
      </c>
      <c r="K40" s="124"/>
      <c r="L40" s="126"/>
      <c r="M40" s="144" t="str">
        <f t="shared" ref="M40:M43" si="19">IF(K40="(",")","")</f>
        <v/>
      </c>
      <c r="N40" s="124"/>
      <c r="O40" s="126"/>
      <c r="P40" s="144" t="str">
        <f t="shared" ref="P40:P43" si="20">IF(N40="(",")","")</f>
        <v/>
      </c>
    </row>
    <row r="41" spans="5:17">
      <c r="E41" s="151" t="s">
        <v>618</v>
      </c>
      <c r="F41" s="205"/>
      <c r="G41" s="144" t="str">
        <f>'Форма 1. Актив'!$G$20&amp;"2"</f>
        <v>11702</v>
      </c>
      <c r="H41" s="124"/>
      <c r="I41" s="126"/>
      <c r="J41" s="144" t="str">
        <f t="shared" si="18"/>
        <v/>
      </c>
      <c r="K41" s="124"/>
      <c r="L41" s="126"/>
      <c r="M41" s="144" t="str">
        <f t="shared" si="19"/>
        <v/>
      </c>
      <c r="N41" s="124"/>
      <c r="O41" s="126"/>
      <c r="P41" s="144" t="str">
        <f t="shared" si="20"/>
        <v/>
      </c>
    </row>
    <row r="42" spans="5:17">
      <c r="E42" s="151" t="s">
        <v>619</v>
      </c>
      <c r="F42" s="205"/>
      <c r="G42" s="144" t="str">
        <f>'Форма 1. Актив'!$G$20&amp;"3"</f>
        <v>11703</v>
      </c>
      <c r="H42" s="124"/>
      <c r="I42" s="126"/>
      <c r="J42" s="144" t="str">
        <f t="shared" si="18"/>
        <v/>
      </c>
      <c r="K42" s="124"/>
      <c r="L42" s="126"/>
      <c r="M42" s="144" t="str">
        <f t="shared" si="19"/>
        <v/>
      </c>
      <c r="N42" s="124"/>
      <c r="O42" s="126"/>
      <c r="P42" s="144" t="str">
        <f t="shared" si="20"/>
        <v/>
      </c>
    </row>
    <row r="43" spans="5:17">
      <c r="E43" s="151" t="s">
        <v>620</v>
      </c>
      <c r="F43" s="205"/>
      <c r="G43" s="144" t="str">
        <f>'Форма 1. Актив'!$G$20&amp;"4"</f>
        <v>11704</v>
      </c>
      <c r="H43" s="124"/>
      <c r="I43" s="126"/>
      <c r="J43" s="144" t="str">
        <f t="shared" si="18"/>
        <v/>
      </c>
      <c r="K43" s="124"/>
      <c r="L43" s="126"/>
      <c r="M43" s="144" t="str">
        <f t="shared" si="19"/>
        <v/>
      </c>
      <c r="N43" s="124"/>
      <c r="O43" s="126"/>
      <c r="P43" s="144" t="str">
        <f t="shared" si="20"/>
        <v/>
      </c>
    </row>
    <row r="44" spans="5:17">
      <c r="E44" s="145"/>
      <c r="F44" s="427" t="s">
        <v>545</v>
      </c>
      <c r="G44" s="146"/>
      <c r="H44" s="147"/>
      <c r="I44" s="148"/>
      <c r="J44" s="148"/>
      <c r="K44" s="147"/>
      <c r="L44" s="148"/>
      <c r="M44" s="148"/>
      <c r="N44" s="148"/>
      <c r="O44" s="148"/>
      <c r="P44" s="149"/>
      <c r="Q44" s="134" t="s">
        <v>413</v>
      </c>
    </row>
    <row r="45" spans="5:17" ht="25.5">
      <c r="E45" s="151" t="s">
        <v>621</v>
      </c>
      <c r="F45" s="152" t="str">
        <f>"Отложенные налоговые активы (стр."&amp;'Форма 1. Актив'!$G$21&amp;"), в том числе:"</f>
        <v>Отложенные налоговые активы (стр.1180), в том числе:</v>
      </c>
      <c r="G45" s="144"/>
      <c r="H45" s="144" t="str">
        <f>IF('Форма 1. Актив'!H21="(","(","")</f>
        <v/>
      </c>
      <c r="I45" s="131">
        <f>'Форма 1. Актив'!I21</f>
        <v>0</v>
      </c>
      <c r="J45" s="144" t="str">
        <f>IF(H45="(",")","")</f>
        <v/>
      </c>
      <c r="K45" s="144" t="str">
        <f>IF('Форма 1. Актив'!K21="(","(","")</f>
        <v/>
      </c>
      <c r="L45" s="131">
        <f>'Форма 1. Актив'!L21</f>
        <v>0</v>
      </c>
      <c r="M45" s="144" t="str">
        <f>IF(K45="(",")","")</f>
        <v/>
      </c>
      <c r="N45" s="144" t="str">
        <f>IF('Форма 1. Актив'!N21="(","(","")</f>
        <v/>
      </c>
      <c r="O45" s="131">
        <f>'Форма 1. Актив'!O21</f>
        <v>0</v>
      </c>
      <c r="P45" s="144" t="str">
        <f>IF(N45="(",")","")</f>
        <v/>
      </c>
    </row>
    <row r="46" spans="5:17">
      <c r="E46" s="151" t="s">
        <v>337</v>
      </c>
      <c r="F46" s="205"/>
      <c r="G46" s="144" t="str">
        <f>'Форма 1. Актив'!$G$21&amp;"1"</f>
        <v>11801</v>
      </c>
      <c r="H46" s="124"/>
      <c r="I46" s="126"/>
      <c r="J46" s="144" t="str">
        <f>IF(H46="(",")","")</f>
        <v/>
      </c>
      <c r="K46" s="124"/>
      <c r="L46" s="126"/>
      <c r="M46" s="144" t="str">
        <f>IF(K46="(",")","")</f>
        <v/>
      </c>
      <c r="N46" s="124"/>
      <c r="O46" s="126"/>
      <c r="P46" s="144" t="str">
        <f>IF(N46="(",")","")</f>
        <v/>
      </c>
    </row>
    <row r="47" spans="5:17">
      <c r="E47" s="145"/>
      <c r="F47" s="427" t="s">
        <v>545</v>
      </c>
      <c r="G47" s="146"/>
      <c r="H47" s="147"/>
      <c r="I47" s="148"/>
      <c r="J47" s="148"/>
      <c r="K47" s="147"/>
      <c r="L47" s="148"/>
      <c r="M47" s="148"/>
      <c r="N47" s="148"/>
      <c r="O47" s="148"/>
      <c r="P47" s="149"/>
      <c r="Q47" s="134" t="s">
        <v>413</v>
      </c>
    </row>
    <row r="48" spans="5:17" ht="25.5">
      <c r="E48" s="151" t="s">
        <v>622</v>
      </c>
      <c r="F48" s="152" t="str">
        <f>"Вписываемые показатели (стр."&amp;IF('Форма 1. Актив'!$G$21="1180","1185","1165")&amp;"), в том числе:"</f>
        <v>Вписываемые показатели (стр.1185), в том числе:</v>
      </c>
      <c r="G48" s="144"/>
      <c r="H48" s="144" t="str">
        <f ca="1">IF((SUMIF(OFFSET(SUM_1185_1,0,-1),"",SUM_1185_1)-SUMIF(OFFSET(SUM_1185_1,0,-1),"(",SUM_1185_1))&lt;0,"(","")</f>
        <v/>
      </c>
      <c r="I48" s="131">
        <f ca="1">ABS(SUMIF(OFFSET(SUM_1185_1,0,-1),"",SUM_1185_1)-SUMIF(OFFSET(SUM_1185_1,0,-1),"(",SUM_1185_1))</f>
        <v>0</v>
      </c>
      <c r="J48" s="144" t="str">
        <f ca="1">IF(H48="(",")","")</f>
        <v/>
      </c>
      <c r="K48" s="144" t="str">
        <f ca="1">IF((SUMIF(OFFSET(SUM_1185_2,0,-1),"",SUM_1185_2)-SUMIF(OFFSET(SUM_1185_2,0,-1),"(",SUM_1185_2))&lt;0,"(","")</f>
        <v/>
      </c>
      <c r="L48" s="131">
        <f ca="1">ABS(SUMIF(OFFSET(SUM_1185_2,0,-1),"",SUM_1185_2)-SUMIF(OFFSET(SUM_1185_2,0,-1),"(",SUM_1185_2))</f>
        <v>0</v>
      </c>
      <c r="M48" s="144" t="str">
        <f ca="1">IF(K48="(",")","")</f>
        <v/>
      </c>
      <c r="N48" s="144" t="str">
        <f ca="1">IF((SUMIF(OFFSET(SUM_1185_3,0,-1),"",SUM_1185_3)-SUMIF(OFFSET(SUM_1185_3,0,-1),"(",SUM_1185_3))&lt;0,"(","")</f>
        <v/>
      </c>
      <c r="O48" s="131">
        <f ca="1">ABS(SUMIF(OFFSET(SUM_1185_3,0,-1),"",SUM_1185_3)-SUMIF(OFFSET(SUM_1185_3,0,-1),"(",SUM_1185_3))</f>
        <v>0</v>
      </c>
      <c r="P48" s="144" t="str">
        <f ca="1">IF(N48="(",")","")</f>
        <v/>
      </c>
    </row>
    <row r="49" spans="5:17">
      <c r="E49" s="151" t="s">
        <v>348</v>
      </c>
      <c r="F49" s="205"/>
      <c r="G49" s="144" t="str">
        <f>IF('Форма 1. Актив'!$G$21="1180","1185","1165")&amp;"1"</f>
        <v>11851</v>
      </c>
      <c r="H49" s="124"/>
      <c r="I49" s="126"/>
      <c r="J49" s="144" t="str">
        <f t="shared" ref="J49:J50" si="21">IF(H49="(",")","")</f>
        <v/>
      </c>
      <c r="K49" s="124"/>
      <c r="L49" s="126"/>
      <c r="M49" s="144" t="str">
        <f t="shared" ref="M49:M50" si="22">IF(K49="(",")","")</f>
        <v/>
      </c>
      <c r="N49" s="124"/>
      <c r="O49" s="126"/>
      <c r="P49" s="144" t="str">
        <f t="shared" ref="P49:P50" si="23">IF(N49="(",")","")</f>
        <v/>
      </c>
    </row>
    <row r="50" spans="5:17">
      <c r="E50" s="151" t="s">
        <v>357</v>
      </c>
      <c r="F50" s="205"/>
      <c r="G50" s="144" t="str">
        <f>IF('Форма 1. Актив'!$G$21="1180","1185","1165")&amp;"2"</f>
        <v>11852</v>
      </c>
      <c r="H50" s="124"/>
      <c r="I50" s="126"/>
      <c r="J50" s="144" t="str">
        <f t="shared" si="21"/>
        <v/>
      </c>
      <c r="K50" s="124"/>
      <c r="L50" s="126"/>
      <c r="M50" s="144" t="str">
        <f t="shared" si="22"/>
        <v/>
      </c>
      <c r="N50" s="124"/>
      <c r="O50" s="126"/>
      <c r="P50" s="144" t="str">
        <f t="shared" si="23"/>
        <v/>
      </c>
    </row>
    <row r="51" spans="5:17">
      <c r="E51" s="145"/>
      <c r="F51" s="427" t="s">
        <v>545</v>
      </c>
      <c r="G51" s="146"/>
      <c r="H51" s="147"/>
      <c r="I51" s="148"/>
      <c r="J51" s="148"/>
      <c r="K51" s="147"/>
      <c r="L51" s="148"/>
      <c r="M51" s="148"/>
      <c r="N51" s="148"/>
      <c r="O51" s="148"/>
      <c r="P51" s="149"/>
      <c r="Q51" s="134" t="s">
        <v>413</v>
      </c>
    </row>
    <row r="52" spans="5:17" ht="25.5">
      <c r="E52" s="151" t="s">
        <v>623</v>
      </c>
      <c r="F52" s="152" t="str">
        <f>"Прочие внеоборотные активы (стр."&amp;'Форма 1. Актив'!$G$22&amp;"), в том числе:"</f>
        <v>Прочие внеоборотные активы (стр.1190), в том числе:</v>
      </c>
      <c r="G52" s="144"/>
      <c r="H52" s="144" t="str">
        <f>IF('Форма 1. Актив'!H22="(","(","")</f>
        <v/>
      </c>
      <c r="I52" s="131">
        <f>'Форма 1. Актив'!I22</f>
        <v>0</v>
      </c>
      <c r="J52" s="144" t="str">
        <f>IF(H52="(",")","")</f>
        <v/>
      </c>
      <c r="K52" s="144" t="str">
        <f>IF('Форма 1. Актив'!K22="(","(","")</f>
        <v/>
      </c>
      <c r="L52" s="131">
        <f>'Форма 1. Актив'!L22</f>
        <v>0</v>
      </c>
      <c r="M52" s="144" t="str">
        <f>IF(K52="(",")","")</f>
        <v/>
      </c>
      <c r="N52" s="144" t="str">
        <f>IF('Форма 1. Актив'!N22="(","(","")</f>
        <v/>
      </c>
      <c r="O52" s="131">
        <f>'Форма 1. Актив'!O22</f>
        <v>0</v>
      </c>
      <c r="P52" s="144" t="str">
        <f>IF(N52="(",")","")</f>
        <v/>
      </c>
    </row>
    <row r="53" spans="5:17">
      <c r="E53" s="151" t="s">
        <v>624</v>
      </c>
      <c r="F53" s="205"/>
      <c r="G53" s="144" t="str">
        <f>'Форма 1. Актив'!$G$22&amp;"1"</f>
        <v>11901</v>
      </c>
      <c r="H53" s="124"/>
      <c r="I53" s="126"/>
      <c r="J53" s="144" t="str">
        <f t="shared" ref="J53:J55" si="24">IF(H53="(",")","")</f>
        <v/>
      </c>
      <c r="K53" s="124"/>
      <c r="L53" s="126"/>
      <c r="M53" s="144" t="str">
        <f t="shared" ref="M53:M55" si="25">IF(K53="(",")","")</f>
        <v/>
      </c>
      <c r="N53" s="124"/>
      <c r="O53" s="126"/>
      <c r="P53" s="144" t="str">
        <f t="shared" ref="P53:P55" si="26">IF(N53="(",")","")</f>
        <v/>
      </c>
    </row>
    <row r="54" spans="5:17">
      <c r="E54" s="151" t="s">
        <v>625</v>
      </c>
      <c r="F54" s="205"/>
      <c r="G54" s="144" t="str">
        <f>'Форма 1. Актив'!$G$22&amp;"2"</f>
        <v>11902</v>
      </c>
      <c r="H54" s="124"/>
      <c r="I54" s="126"/>
      <c r="J54" s="144" t="str">
        <f t="shared" si="24"/>
        <v/>
      </c>
      <c r="K54" s="124"/>
      <c r="L54" s="126"/>
      <c r="M54" s="144" t="str">
        <f t="shared" si="25"/>
        <v/>
      </c>
      <c r="N54" s="124"/>
      <c r="O54" s="126"/>
      <c r="P54" s="144" t="str">
        <f t="shared" si="26"/>
        <v/>
      </c>
    </row>
    <row r="55" spans="5:17">
      <c r="E55" s="151" t="s">
        <v>626</v>
      </c>
      <c r="F55" s="205"/>
      <c r="G55" s="144" t="str">
        <f>'Форма 1. Актив'!$G$22&amp;"3"</f>
        <v>11903</v>
      </c>
      <c r="H55" s="124"/>
      <c r="I55" s="126"/>
      <c r="J55" s="144" t="str">
        <f t="shared" si="24"/>
        <v/>
      </c>
      <c r="K55" s="124"/>
      <c r="L55" s="126"/>
      <c r="M55" s="144" t="str">
        <f t="shared" si="25"/>
        <v/>
      </c>
      <c r="N55" s="124"/>
      <c r="O55" s="126"/>
      <c r="P55" s="144" t="str">
        <f t="shared" si="26"/>
        <v/>
      </c>
    </row>
    <row r="56" spans="5:17">
      <c r="E56" s="145"/>
      <c r="F56" s="427" t="s">
        <v>545</v>
      </c>
      <c r="G56" s="146"/>
      <c r="H56" s="147"/>
      <c r="I56" s="148"/>
      <c r="J56" s="148"/>
      <c r="K56" s="147"/>
      <c r="L56" s="148"/>
      <c r="M56" s="148"/>
      <c r="N56" s="148"/>
      <c r="O56" s="148"/>
      <c r="P56" s="149"/>
      <c r="Q56" s="134" t="s">
        <v>413</v>
      </c>
    </row>
    <row r="57" spans="5:17">
      <c r="E57" s="151" t="s">
        <v>627</v>
      </c>
      <c r="F57" s="153" t="s">
        <v>628</v>
      </c>
      <c r="G57" s="144"/>
      <c r="H57" s="144" t="str">
        <f>IF('Форма 1. Актив'!H25="(","(","")</f>
        <v/>
      </c>
      <c r="I57" s="131">
        <f>'Форма 1. Актив'!I25</f>
        <v>1834</v>
      </c>
      <c r="J57" s="144" t="str">
        <f>IF(H57="(",")","")</f>
        <v/>
      </c>
      <c r="K57" s="144" t="str">
        <f>IF('Форма 1. Актив'!K25="(","(","")</f>
        <v/>
      </c>
      <c r="L57" s="131">
        <f>'Форма 1. Актив'!L25</f>
        <v>2322</v>
      </c>
      <c r="M57" s="144" t="str">
        <f>IF(K57="(",")","")</f>
        <v/>
      </c>
      <c r="N57" s="144" t="str">
        <f>IF('Форма 1. Актив'!N25="(","(","")</f>
        <v/>
      </c>
      <c r="O57" s="131">
        <f>'Форма 1. Актив'!O25</f>
        <v>1644</v>
      </c>
      <c r="P57" s="144" t="str">
        <f>IF(N57="(",")","")</f>
        <v/>
      </c>
    </row>
    <row r="58" spans="5:17">
      <c r="E58" s="151" t="s">
        <v>629</v>
      </c>
      <c r="F58" s="205"/>
      <c r="G58" s="144" t="s">
        <v>630</v>
      </c>
      <c r="H58" s="124"/>
      <c r="I58" s="126"/>
      <c r="J58" s="144" t="str">
        <f t="shared" ref="J58:J62" si="27">IF(H58="(",")","")</f>
        <v/>
      </c>
      <c r="K58" s="124"/>
      <c r="L58" s="126"/>
      <c r="M58" s="144" t="str">
        <f t="shared" ref="M58:M62" si="28">IF(K58="(",")","")</f>
        <v/>
      </c>
      <c r="N58" s="124"/>
      <c r="O58" s="126"/>
      <c r="P58" s="144" t="str">
        <f t="shared" ref="P58:P62" si="29">IF(N58="(",")","")</f>
        <v/>
      </c>
    </row>
    <row r="59" spans="5:17">
      <c r="E59" s="151" t="s">
        <v>631</v>
      </c>
      <c r="F59" s="205"/>
      <c r="G59" s="144" t="s">
        <v>632</v>
      </c>
      <c r="H59" s="124"/>
      <c r="I59" s="126"/>
      <c r="J59" s="144" t="str">
        <f t="shared" si="27"/>
        <v/>
      </c>
      <c r="K59" s="124"/>
      <c r="L59" s="126"/>
      <c r="M59" s="144" t="str">
        <f t="shared" si="28"/>
        <v/>
      </c>
      <c r="N59" s="124"/>
      <c r="O59" s="126"/>
      <c r="P59" s="144" t="str">
        <f t="shared" si="29"/>
        <v/>
      </c>
    </row>
    <row r="60" spans="5:17">
      <c r="E60" s="151" t="s">
        <v>633</v>
      </c>
      <c r="F60" s="205"/>
      <c r="G60" s="144" t="s">
        <v>634</v>
      </c>
      <c r="H60" s="124"/>
      <c r="I60" s="126"/>
      <c r="J60" s="144" t="str">
        <f t="shared" si="27"/>
        <v/>
      </c>
      <c r="K60" s="124"/>
      <c r="L60" s="126"/>
      <c r="M60" s="144" t="str">
        <f t="shared" si="28"/>
        <v/>
      </c>
      <c r="N60" s="124"/>
      <c r="O60" s="126"/>
      <c r="P60" s="144" t="str">
        <f t="shared" si="29"/>
        <v/>
      </c>
    </row>
    <row r="61" spans="5:17">
      <c r="E61" s="151" t="s">
        <v>635</v>
      </c>
      <c r="F61" s="205"/>
      <c r="G61" s="144" t="s">
        <v>636</v>
      </c>
      <c r="H61" s="124"/>
      <c r="I61" s="126"/>
      <c r="J61" s="144" t="str">
        <f t="shared" si="27"/>
        <v/>
      </c>
      <c r="K61" s="124"/>
      <c r="L61" s="126"/>
      <c r="M61" s="144" t="str">
        <f t="shared" si="28"/>
        <v/>
      </c>
      <c r="N61" s="124"/>
      <c r="O61" s="126"/>
      <c r="P61" s="144" t="str">
        <f t="shared" si="29"/>
        <v/>
      </c>
    </row>
    <row r="62" spans="5:17">
      <c r="E62" s="151" t="s">
        <v>637</v>
      </c>
      <c r="F62" s="205"/>
      <c r="G62" s="144" t="s">
        <v>638</v>
      </c>
      <c r="H62" s="124"/>
      <c r="I62" s="126"/>
      <c r="J62" s="144" t="str">
        <f t="shared" si="27"/>
        <v/>
      </c>
      <c r="K62" s="124"/>
      <c r="L62" s="126"/>
      <c r="M62" s="144" t="str">
        <f t="shared" si="28"/>
        <v/>
      </c>
      <c r="N62" s="124"/>
      <c r="O62" s="126"/>
      <c r="P62" s="144" t="str">
        <f t="shared" si="29"/>
        <v/>
      </c>
    </row>
    <row r="63" spans="5:17">
      <c r="E63" s="145"/>
      <c r="F63" s="427" t="s">
        <v>545</v>
      </c>
      <c r="G63" s="146"/>
      <c r="H63" s="147"/>
      <c r="I63" s="148"/>
      <c r="J63" s="148"/>
      <c r="K63" s="147"/>
      <c r="L63" s="148"/>
      <c r="M63" s="148"/>
      <c r="N63" s="148"/>
      <c r="O63" s="148"/>
      <c r="P63" s="149"/>
      <c r="Q63" s="134" t="s">
        <v>413</v>
      </c>
    </row>
    <row r="64" spans="5:17" ht="38.25">
      <c r="E64" s="151" t="s">
        <v>639</v>
      </c>
      <c r="F64" s="153" t="s">
        <v>640</v>
      </c>
      <c r="G64" s="144"/>
      <c r="H64" s="144" t="str">
        <f>IF('Форма 1. Актив'!H26="(","(","")</f>
        <v/>
      </c>
      <c r="I64" s="131">
        <f>'Форма 1. Актив'!I26</f>
        <v>0</v>
      </c>
      <c r="J64" s="144" t="str">
        <f>IF(H64="(",")","")</f>
        <v/>
      </c>
      <c r="K64" s="144" t="str">
        <f>IF('Форма 1. Актив'!K26="(","(","")</f>
        <v/>
      </c>
      <c r="L64" s="131">
        <f>'Форма 1. Актив'!L26</f>
        <v>13</v>
      </c>
      <c r="M64" s="144" t="str">
        <f>IF(K64="(",")","")</f>
        <v/>
      </c>
      <c r="N64" s="144" t="str">
        <f>IF('Форма 1. Актив'!N26="(","(","")</f>
        <v/>
      </c>
      <c r="O64" s="131">
        <f>'Форма 1. Актив'!O26</f>
        <v>173</v>
      </c>
      <c r="P64" s="144" t="str">
        <f>IF(N64="(",")","")</f>
        <v/>
      </c>
    </row>
    <row r="65" spans="5:17">
      <c r="E65" s="151" t="s">
        <v>641</v>
      </c>
      <c r="F65" s="205"/>
      <c r="G65" s="144" t="s">
        <v>642</v>
      </c>
      <c r="H65" s="124"/>
      <c r="I65" s="126"/>
      <c r="J65" s="144" t="str">
        <f>IF(H65="(",")","")</f>
        <v/>
      </c>
      <c r="K65" s="124"/>
      <c r="L65" s="126"/>
      <c r="M65" s="144" t="str">
        <f>IF(K65="(",")","")</f>
        <v/>
      </c>
      <c r="N65" s="124"/>
      <c r="O65" s="126"/>
      <c r="P65" s="144" t="str">
        <f>IF(N65="(",")","")</f>
        <v/>
      </c>
    </row>
    <row r="66" spans="5:17">
      <c r="E66" s="145"/>
      <c r="F66" s="427" t="s">
        <v>545</v>
      </c>
      <c r="G66" s="146"/>
      <c r="H66" s="147"/>
      <c r="I66" s="148"/>
      <c r="J66" s="148"/>
      <c r="K66" s="147"/>
      <c r="L66" s="148"/>
      <c r="M66" s="148"/>
      <c r="N66" s="148"/>
      <c r="O66" s="148"/>
      <c r="P66" s="149"/>
      <c r="Q66" s="134" t="s">
        <v>413</v>
      </c>
    </row>
    <row r="67" spans="5:17" ht="25.5">
      <c r="E67" s="151" t="s">
        <v>643</v>
      </c>
      <c r="F67" s="153" t="s">
        <v>644</v>
      </c>
      <c r="G67" s="144"/>
      <c r="H67" s="144" t="str">
        <f>IF('Форма 1. Актив'!H27="(","(","")</f>
        <v/>
      </c>
      <c r="I67" s="131">
        <f>'Форма 1. Актив'!I27</f>
        <v>28914</v>
      </c>
      <c r="J67" s="144" t="str">
        <f>IF(H67="(",")","")</f>
        <v/>
      </c>
      <c r="K67" s="144" t="str">
        <f>IF('Форма 1. Актив'!K27="(","(","")</f>
        <v/>
      </c>
      <c r="L67" s="131">
        <f>'Форма 1. Актив'!L27</f>
        <v>26149</v>
      </c>
      <c r="M67" s="144" t="str">
        <f>IF(K67="(",")","")</f>
        <v/>
      </c>
      <c r="N67" s="144" t="str">
        <f>IF('Форма 1. Актив'!N27="(","(","")</f>
        <v/>
      </c>
      <c r="O67" s="131">
        <f>'Форма 1. Актив'!O27</f>
        <v>25450</v>
      </c>
      <c r="P67" s="144" t="str">
        <f>IF(N67="(",")","")</f>
        <v/>
      </c>
    </row>
    <row r="68" spans="5:17">
      <c r="E68" s="151" t="s">
        <v>645</v>
      </c>
      <c r="F68" s="205"/>
      <c r="G68" s="144" t="s">
        <v>646</v>
      </c>
      <c r="H68" s="124"/>
      <c r="I68" s="126"/>
      <c r="J68" s="144" t="str">
        <f t="shared" ref="J68:J72" si="30">IF(H68="(",")","")</f>
        <v/>
      </c>
      <c r="K68" s="124"/>
      <c r="L68" s="126"/>
      <c r="M68" s="144" t="str">
        <f t="shared" ref="M68:M72" si="31">IF(K68="(",")","")</f>
        <v/>
      </c>
      <c r="N68" s="124"/>
      <c r="O68" s="126"/>
      <c r="P68" s="144" t="str">
        <f t="shared" ref="P68:P72" si="32">IF(N68="(",")","")</f>
        <v/>
      </c>
    </row>
    <row r="69" spans="5:17">
      <c r="E69" s="151" t="s">
        <v>647</v>
      </c>
      <c r="F69" s="205"/>
      <c r="G69" s="144" t="s">
        <v>648</v>
      </c>
      <c r="H69" s="124"/>
      <c r="I69" s="126"/>
      <c r="J69" s="144" t="str">
        <f t="shared" si="30"/>
        <v/>
      </c>
      <c r="K69" s="124"/>
      <c r="L69" s="126"/>
      <c r="M69" s="144" t="str">
        <f t="shared" si="31"/>
        <v/>
      </c>
      <c r="N69" s="124"/>
      <c r="O69" s="126"/>
      <c r="P69" s="144" t="str">
        <f t="shared" si="32"/>
        <v/>
      </c>
    </row>
    <row r="70" spans="5:17">
      <c r="E70" s="151" t="s">
        <v>649</v>
      </c>
      <c r="F70" s="205"/>
      <c r="G70" s="144" t="s">
        <v>650</v>
      </c>
      <c r="H70" s="124"/>
      <c r="I70" s="126"/>
      <c r="J70" s="144" t="str">
        <f t="shared" si="30"/>
        <v/>
      </c>
      <c r="K70" s="124"/>
      <c r="L70" s="126"/>
      <c r="M70" s="144" t="str">
        <f t="shared" si="31"/>
        <v/>
      </c>
      <c r="N70" s="124"/>
      <c r="O70" s="126"/>
      <c r="P70" s="144" t="str">
        <f t="shared" si="32"/>
        <v/>
      </c>
    </row>
    <row r="71" spans="5:17">
      <c r="E71" s="151" t="s">
        <v>651</v>
      </c>
      <c r="F71" s="205"/>
      <c r="G71" s="144" t="s">
        <v>652</v>
      </c>
      <c r="H71" s="124"/>
      <c r="I71" s="126"/>
      <c r="J71" s="144" t="str">
        <f t="shared" si="30"/>
        <v/>
      </c>
      <c r="K71" s="124"/>
      <c r="L71" s="126"/>
      <c r="M71" s="144" t="str">
        <f t="shared" si="31"/>
        <v/>
      </c>
      <c r="N71" s="124"/>
      <c r="O71" s="126"/>
      <c r="P71" s="144" t="str">
        <f t="shared" si="32"/>
        <v/>
      </c>
    </row>
    <row r="72" spans="5:17">
      <c r="E72" s="151" t="s">
        <v>653</v>
      </c>
      <c r="F72" s="205"/>
      <c r="G72" s="144" t="s">
        <v>654</v>
      </c>
      <c r="H72" s="124"/>
      <c r="I72" s="126"/>
      <c r="J72" s="144" t="str">
        <f t="shared" si="30"/>
        <v/>
      </c>
      <c r="K72" s="124"/>
      <c r="L72" s="126"/>
      <c r="M72" s="144" t="str">
        <f t="shared" si="31"/>
        <v/>
      </c>
      <c r="N72" s="124"/>
      <c r="O72" s="126"/>
      <c r="P72" s="144" t="str">
        <f t="shared" si="32"/>
        <v/>
      </c>
    </row>
    <row r="73" spans="5:17">
      <c r="E73" s="145"/>
      <c r="F73" s="427" t="s">
        <v>545</v>
      </c>
      <c r="G73" s="146"/>
      <c r="H73" s="147"/>
      <c r="I73" s="148"/>
      <c r="J73" s="148"/>
      <c r="K73" s="147"/>
      <c r="L73" s="148"/>
      <c r="M73" s="148"/>
      <c r="N73" s="148"/>
      <c r="O73" s="148"/>
      <c r="P73" s="149"/>
      <c r="Q73" s="134" t="s">
        <v>413</v>
      </c>
    </row>
    <row r="74" spans="5:17" ht="38.25">
      <c r="E74" s="151" t="s">
        <v>655</v>
      </c>
      <c r="F74" s="153" t="s">
        <v>656</v>
      </c>
      <c r="G74" s="144"/>
      <c r="H74" s="144" t="str">
        <f>IF('Форма 1. Актив'!H28="(","(","")</f>
        <v/>
      </c>
      <c r="I74" s="131">
        <f>'Форма 1. Актив'!I28</f>
        <v>0</v>
      </c>
      <c r="J74" s="144" t="str">
        <f>IF(H74="(",")","")</f>
        <v/>
      </c>
      <c r="K74" s="144" t="str">
        <f>IF('Форма 1. Актив'!K28="(","(","")</f>
        <v/>
      </c>
      <c r="L74" s="131">
        <f>'Форма 1. Актив'!L28</f>
        <v>0</v>
      </c>
      <c r="M74" s="144" t="str">
        <f>IF(K74="(",")","")</f>
        <v/>
      </c>
      <c r="N74" s="144" t="str">
        <f>IF('Форма 1. Актив'!N28="(","(","")</f>
        <v/>
      </c>
      <c r="O74" s="131">
        <f>'Форма 1. Актив'!O28</f>
        <v>0</v>
      </c>
      <c r="P74" s="144" t="str">
        <f>IF(N74="(",")","")</f>
        <v/>
      </c>
    </row>
    <row r="75" spans="5:17">
      <c r="E75" s="151" t="s">
        <v>657</v>
      </c>
      <c r="F75" s="205"/>
      <c r="G75" s="144" t="s">
        <v>658</v>
      </c>
      <c r="H75" s="124"/>
      <c r="I75" s="126"/>
      <c r="J75" s="144" t="str">
        <f t="shared" ref="J75:J77" si="33">IF(H75="(",")","")</f>
        <v/>
      </c>
      <c r="K75" s="124"/>
      <c r="L75" s="126"/>
      <c r="M75" s="144" t="str">
        <f t="shared" ref="M75:M77" si="34">IF(K75="(",")","")</f>
        <v/>
      </c>
      <c r="N75" s="124"/>
      <c r="O75" s="126"/>
      <c r="P75" s="144" t="str">
        <f t="shared" ref="P75:P77" si="35">IF(N75="(",")","")</f>
        <v/>
      </c>
    </row>
    <row r="76" spans="5:17">
      <c r="E76" s="151" t="s">
        <v>659</v>
      </c>
      <c r="F76" s="205"/>
      <c r="G76" s="144" t="s">
        <v>660</v>
      </c>
      <c r="H76" s="124"/>
      <c r="I76" s="126"/>
      <c r="J76" s="144" t="str">
        <f t="shared" si="33"/>
        <v/>
      </c>
      <c r="K76" s="124"/>
      <c r="L76" s="126"/>
      <c r="M76" s="144" t="str">
        <f t="shared" si="34"/>
        <v/>
      </c>
      <c r="N76" s="124"/>
      <c r="O76" s="126"/>
      <c r="P76" s="144" t="str">
        <f t="shared" si="35"/>
        <v/>
      </c>
    </row>
    <row r="77" spans="5:17">
      <c r="E77" s="151" t="s">
        <v>661</v>
      </c>
      <c r="F77" s="205"/>
      <c r="G77" s="144" t="s">
        <v>662</v>
      </c>
      <c r="H77" s="124"/>
      <c r="I77" s="126"/>
      <c r="J77" s="144" t="str">
        <f t="shared" si="33"/>
        <v/>
      </c>
      <c r="K77" s="124"/>
      <c r="L77" s="126"/>
      <c r="M77" s="144" t="str">
        <f t="shared" si="34"/>
        <v/>
      </c>
      <c r="N77" s="124"/>
      <c r="O77" s="126"/>
      <c r="P77" s="144" t="str">
        <f t="shared" si="35"/>
        <v/>
      </c>
    </row>
    <row r="78" spans="5:17">
      <c r="E78" s="145"/>
      <c r="F78" s="427" t="s">
        <v>545</v>
      </c>
      <c r="G78" s="146"/>
      <c r="H78" s="147"/>
      <c r="I78" s="148"/>
      <c r="J78" s="148"/>
      <c r="K78" s="147"/>
      <c r="L78" s="148"/>
      <c r="M78" s="148"/>
      <c r="N78" s="148"/>
      <c r="O78" s="148"/>
      <c r="P78" s="149"/>
      <c r="Q78" s="134" t="s">
        <v>413</v>
      </c>
    </row>
    <row r="79" spans="5:17" ht="25.5">
      <c r="E79" s="151" t="s">
        <v>663</v>
      </c>
      <c r="F79" s="153" t="s">
        <v>664</v>
      </c>
      <c r="G79" s="144"/>
      <c r="H79" s="144" t="str">
        <f>IF('Форма 1. Актив'!H29="(","(","")</f>
        <v/>
      </c>
      <c r="I79" s="131">
        <f>'Форма 1. Актив'!I29</f>
        <v>1008</v>
      </c>
      <c r="J79" s="144" t="str">
        <f>IF(H79="(",")","")</f>
        <v/>
      </c>
      <c r="K79" s="144" t="str">
        <f>IF('Форма 1. Актив'!K29="(","(","")</f>
        <v/>
      </c>
      <c r="L79" s="131">
        <f>'Форма 1. Актив'!L29</f>
        <v>1906</v>
      </c>
      <c r="M79" s="144" t="str">
        <f>IF(K79="(",")","")</f>
        <v/>
      </c>
      <c r="N79" s="144" t="str">
        <f>IF('Форма 1. Актив'!N29="(","(","")</f>
        <v/>
      </c>
      <c r="O79" s="131">
        <f>'Форма 1. Актив'!O29</f>
        <v>248</v>
      </c>
      <c r="P79" s="144" t="str">
        <f>IF(N79="(",")","")</f>
        <v/>
      </c>
    </row>
    <row r="80" spans="5:17">
      <c r="E80" s="151" t="s">
        <v>665</v>
      </c>
      <c r="F80" s="205"/>
      <c r="G80" s="144" t="s">
        <v>666</v>
      </c>
      <c r="H80" s="124"/>
      <c r="I80" s="126"/>
      <c r="J80" s="144" t="str">
        <f t="shared" ref="J80:J81" si="36">IF(H80="(",")","")</f>
        <v/>
      </c>
      <c r="K80" s="124"/>
      <c r="L80" s="126"/>
      <c r="M80" s="144" t="str">
        <f t="shared" ref="M80:M81" si="37">IF(K80="(",")","")</f>
        <v/>
      </c>
      <c r="N80" s="124"/>
      <c r="O80" s="126"/>
      <c r="P80" s="144" t="str">
        <f t="shared" ref="P80:P81" si="38">IF(N80="(",")","")</f>
        <v/>
      </c>
    </row>
    <row r="81" spans="5:17">
      <c r="E81" s="151" t="s">
        <v>667</v>
      </c>
      <c r="F81" s="205"/>
      <c r="G81" s="144" t="s">
        <v>668</v>
      </c>
      <c r="H81" s="124"/>
      <c r="I81" s="126"/>
      <c r="J81" s="144" t="str">
        <f t="shared" si="36"/>
        <v/>
      </c>
      <c r="K81" s="124"/>
      <c r="L81" s="126"/>
      <c r="M81" s="144" t="str">
        <f t="shared" si="37"/>
        <v/>
      </c>
      <c r="N81" s="124"/>
      <c r="O81" s="126"/>
      <c r="P81" s="144" t="str">
        <f t="shared" si="38"/>
        <v/>
      </c>
    </row>
    <row r="82" spans="5:17">
      <c r="E82" s="145"/>
      <c r="F82" s="427" t="s">
        <v>545</v>
      </c>
      <c r="G82" s="146"/>
      <c r="H82" s="147"/>
      <c r="I82" s="148"/>
      <c r="J82" s="148"/>
      <c r="K82" s="147"/>
      <c r="L82" s="148"/>
      <c r="M82" s="148"/>
      <c r="N82" s="148"/>
      <c r="O82" s="148"/>
      <c r="P82" s="149"/>
      <c r="Q82" s="134" t="s">
        <v>413</v>
      </c>
    </row>
    <row r="83" spans="5:17" ht="25.5">
      <c r="E83" s="151" t="s">
        <v>669</v>
      </c>
      <c r="F83" s="152" t="s">
        <v>670</v>
      </c>
      <c r="G83" s="144"/>
      <c r="H83" s="144" t="str">
        <f ca="1">IF((SUMIF(OFFSET(SUM_1255_1,0,-1),"",SUM_1255_1)-SUMIF(OFFSET(SUM_1255_1,0,-1),"(",SUM_1255_1))&lt;0,"(","")</f>
        <v/>
      </c>
      <c r="I83" s="131">
        <f ca="1">ABS(SUMIF(OFFSET(SUM_1255_1,0,-1),"",SUM_1255_1)-SUMIF(OFFSET(SUM_1255_1,0,-1),"(",SUM_1255_1))</f>
        <v>0</v>
      </c>
      <c r="J83" s="144" t="str">
        <f ca="1">IF(H83="(",")","")</f>
        <v/>
      </c>
      <c r="K83" s="144" t="str">
        <f ca="1">IF((SUMIF(OFFSET(SUM_1255_2,0,-1),"",SUM_1255_2)-SUMIF(OFFSET(SUM_1255_2,0,-1),"(",SUM_1255_2))&lt;0,"(","")</f>
        <v/>
      </c>
      <c r="L83" s="131">
        <f ca="1">ABS(SUMIF(OFFSET(SUM_1255_2,0,-1),"",SUM_1255_2)-SUMIF(OFFSET(SUM_1255_2,0,-1),"(",SUM_1255_2))</f>
        <v>0</v>
      </c>
      <c r="M83" s="144" t="str">
        <f ca="1">IF(K83="(",")","")</f>
        <v/>
      </c>
      <c r="N83" s="144" t="str">
        <f ca="1">IF((SUMIF(OFFSET(SUM_1255_3,0,-1),"",SUM_1255_3)-SUMIF(OFFSET(SUM_1255_3,0,-1),"(",SUM_1255_3))&lt;0,"(","")</f>
        <v/>
      </c>
      <c r="O83" s="131">
        <f ca="1">ABS(SUMIF(OFFSET(SUM_1255_3,0,-1),"",SUM_1255_3)-SUMIF(OFFSET(SUM_1255_3,0,-1),"(",SUM_1255_3))</f>
        <v>0</v>
      </c>
      <c r="P83" s="144" t="str">
        <f ca="1">IF(N83="(",")","")</f>
        <v/>
      </c>
    </row>
    <row r="84" spans="5:17">
      <c r="E84" s="151" t="s">
        <v>671</v>
      </c>
      <c r="F84" s="205"/>
      <c r="G84" s="144">
        <v>12551</v>
      </c>
      <c r="H84" s="124"/>
      <c r="I84" s="126"/>
      <c r="J84" s="154"/>
      <c r="K84" s="124"/>
      <c r="L84" s="126"/>
      <c r="M84" s="154"/>
      <c r="N84" s="124"/>
      <c r="O84" s="126"/>
      <c r="P84" s="154"/>
    </row>
    <row r="85" spans="5:17">
      <c r="E85" s="151" t="s">
        <v>672</v>
      </c>
      <c r="F85" s="205"/>
      <c r="G85" s="144">
        <v>12552</v>
      </c>
      <c r="H85" s="124"/>
      <c r="I85" s="126"/>
      <c r="J85" s="154"/>
      <c r="K85" s="124"/>
      <c r="L85" s="126"/>
      <c r="M85" s="154"/>
      <c r="N85" s="124"/>
      <c r="O85" s="126"/>
      <c r="P85" s="154"/>
    </row>
    <row r="86" spans="5:17">
      <c r="E86" s="145"/>
      <c r="F86" s="427" t="s">
        <v>545</v>
      </c>
      <c r="G86" s="146"/>
      <c r="H86" s="147"/>
      <c r="I86" s="148"/>
      <c r="J86" s="148"/>
      <c r="K86" s="147"/>
      <c r="L86" s="148"/>
      <c r="M86" s="148"/>
      <c r="N86" s="148"/>
      <c r="O86" s="148"/>
      <c r="P86" s="149"/>
      <c r="Q86" s="134" t="s">
        <v>413</v>
      </c>
    </row>
    <row r="87" spans="5:17" ht="25.5">
      <c r="E87" s="151" t="s">
        <v>673</v>
      </c>
      <c r="F87" s="153" t="s">
        <v>674</v>
      </c>
      <c r="G87" s="144"/>
      <c r="H87" s="144" t="str">
        <f>IF('Форма 1. Актив'!H30="(","(","")</f>
        <v/>
      </c>
      <c r="I87" s="131">
        <f>'Форма 1. Актив'!I30</f>
        <v>1853</v>
      </c>
      <c r="J87" s="144" t="str">
        <f>IF(H87="(",")","")</f>
        <v/>
      </c>
      <c r="K87" s="144" t="str">
        <f>IF('Форма 1. Актив'!K30="(","(","")</f>
        <v/>
      </c>
      <c r="L87" s="131">
        <f>'Форма 1. Актив'!L30</f>
        <v>2263</v>
      </c>
      <c r="M87" s="144" t="str">
        <f>IF(K87="(",")","")</f>
        <v/>
      </c>
      <c r="N87" s="144" t="str">
        <f>IF('Форма 1. Актив'!N30="(","(","")</f>
        <v/>
      </c>
      <c r="O87" s="131">
        <f>'Форма 1. Актив'!O30</f>
        <v>1280</v>
      </c>
      <c r="P87" s="144" t="str">
        <f>IF(N87="(",")","")</f>
        <v/>
      </c>
    </row>
    <row r="88" spans="5:17">
      <c r="E88" s="151" t="s">
        <v>675</v>
      </c>
      <c r="F88" s="205" t="s">
        <v>2842</v>
      </c>
      <c r="G88" s="144" t="s">
        <v>676</v>
      </c>
      <c r="H88" s="124"/>
      <c r="I88" s="126">
        <v>1918</v>
      </c>
      <c r="J88" s="144" t="str">
        <f t="shared" ref="J88:J90" si="39">IF(H88="(",")","")</f>
        <v/>
      </c>
      <c r="K88" s="124"/>
      <c r="L88" s="126">
        <v>2159</v>
      </c>
      <c r="M88" s="144" t="str">
        <f t="shared" ref="M88:M90" si="40">IF(K88="(",")","")</f>
        <v/>
      </c>
      <c r="N88" s="124"/>
      <c r="O88" s="126">
        <v>1267</v>
      </c>
      <c r="P88" s="144" t="str">
        <f t="shared" ref="P88:P90" si="41">IF(N88="(",")","")</f>
        <v/>
      </c>
    </row>
    <row r="89" spans="5:17">
      <c r="E89" s="151" t="s">
        <v>677</v>
      </c>
      <c r="F89" s="205" t="s">
        <v>2843</v>
      </c>
      <c r="G89" s="144" t="s">
        <v>678</v>
      </c>
      <c r="H89" s="124"/>
      <c r="I89" s="126">
        <v>2</v>
      </c>
      <c r="J89" s="144" t="str">
        <f t="shared" si="39"/>
        <v/>
      </c>
      <c r="K89" s="124"/>
      <c r="L89" s="126">
        <v>99</v>
      </c>
      <c r="M89" s="144" t="str">
        <f t="shared" si="40"/>
        <v/>
      </c>
      <c r="N89" s="124"/>
      <c r="O89" s="126">
        <v>13</v>
      </c>
      <c r="P89" s="144" t="str">
        <f t="shared" si="41"/>
        <v/>
      </c>
    </row>
    <row r="90" spans="5:17">
      <c r="E90" s="151" t="s">
        <v>679</v>
      </c>
      <c r="F90" s="205" t="s">
        <v>2844</v>
      </c>
      <c r="G90" s="144" t="s">
        <v>680</v>
      </c>
      <c r="H90" s="124"/>
      <c r="I90" s="126">
        <v>11</v>
      </c>
      <c r="J90" s="144" t="str">
        <f t="shared" si="39"/>
        <v/>
      </c>
      <c r="K90" s="124"/>
      <c r="L90" s="126">
        <v>5</v>
      </c>
      <c r="M90" s="144" t="str">
        <f t="shared" si="40"/>
        <v/>
      </c>
      <c r="N90" s="124"/>
      <c r="O90" s="126">
        <v>0</v>
      </c>
      <c r="P90" s="144" t="str">
        <f t="shared" si="41"/>
        <v/>
      </c>
    </row>
    <row r="91" spans="5:17">
      <c r="E91" s="145"/>
      <c r="F91" s="427" t="s">
        <v>545</v>
      </c>
      <c r="G91" s="146"/>
      <c r="H91" s="147"/>
      <c r="I91" s="148"/>
      <c r="J91" s="148"/>
      <c r="K91" s="147"/>
      <c r="L91" s="148"/>
      <c r="M91" s="148"/>
      <c r="N91" s="148"/>
      <c r="O91" s="148"/>
      <c r="P91" s="149"/>
      <c r="Q91" s="134" t="s">
        <v>413</v>
      </c>
    </row>
    <row r="92" spans="5:17" ht="38.25">
      <c r="E92" s="151" t="s">
        <v>681</v>
      </c>
      <c r="F92" s="153" t="s">
        <v>682</v>
      </c>
      <c r="G92" s="144"/>
      <c r="H92" s="144" t="str">
        <f>IF('Форма 1. Пассив'!H14="(","(","")</f>
        <v/>
      </c>
      <c r="I92" s="131">
        <f>'Форма 1. Пассив'!I14</f>
        <v>5</v>
      </c>
      <c r="J92" s="144" t="str">
        <f>IF(H92="(",")","")</f>
        <v/>
      </c>
      <c r="K92" s="144" t="str">
        <f>IF('Форма 1. Пассив'!K14="(","(","")</f>
        <v/>
      </c>
      <c r="L92" s="131">
        <f>'Форма 1. Пассив'!L14</f>
        <v>5</v>
      </c>
      <c r="M92" s="144" t="str">
        <f>IF(K92="(",")","")</f>
        <v/>
      </c>
      <c r="N92" s="144" t="str">
        <f>IF('Форма 1. Пассив'!N14="(","(","")</f>
        <v/>
      </c>
      <c r="O92" s="131">
        <f>'Форма 1. Пассив'!O14</f>
        <v>5</v>
      </c>
      <c r="P92" s="144" t="str">
        <f>IF(N92="(",")","")</f>
        <v/>
      </c>
    </row>
    <row r="93" spans="5:17">
      <c r="E93" s="151" t="s">
        <v>683</v>
      </c>
      <c r="F93" s="205"/>
      <c r="G93" s="144" t="s">
        <v>684</v>
      </c>
      <c r="H93" s="124"/>
      <c r="I93" s="126"/>
      <c r="J93" s="144" t="str">
        <f>IF(H93="(",")","")</f>
        <v/>
      </c>
      <c r="K93" s="124"/>
      <c r="L93" s="126"/>
      <c r="M93" s="144" t="str">
        <f>IF(K93="(",")","")</f>
        <v/>
      </c>
      <c r="N93" s="124"/>
      <c r="O93" s="126"/>
      <c r="P93" s="144" t="str">
        <f>IF(N93="(",")","")</f>
        <v/>
      </c>
    </row>
    <row r="94" spans="5:17">
      <c r="E94" s="145"/>
      <c r="F94" s="427" t="s">
        <v>545</v>
      </c>
      <c r="G94" s="146"/>
      <c r="H94" s="147"/>
      <c r="I94" s="148"/>
      <c r="J94" s="148"/>
      <c r="K94" s="147"/>
      <c r="L94" s="148"/>
      <c r="M94" s="148"/>
      <c r="N94" s="148"/>
      <c r="O94" s="148"/>
      <c r="P94" s="149"/>
      <c r="Q94" s="134" t="s">
        <v>413</v>
      </c>
    </row>
    <row r="95" spans="5:17" ht="25.5">
      <c r="E95" s="151" t="s">
        <v>685</v>
      </c>
      <c r="F95" s="153" t="s">
        <v>686</v>
      </c>
      <c r="G95" s="144"/>
      <c r="H95" s="144" t="str">
        <f>IF('Форма 1. Пассив'!H15="(","(","")</f>
        <v>(</v>
      </c>
      <c r="I95" s="131">
        <f>'Форма 1. Пассив'!I15</f>
        <v>0</v>
      </c>
      <c r="J95" s="144" t="str">
        <f>IF(H95="(",")","")</f>
        <v>)</v>
      </c>
      <c r="K95" s="144" t="str">
        <f>IF('Форма 1. Пассив'!K15="(","(","")</f>
        <v>(</v>
      </c>
      <c r="L95" s="131">
        <f>'Форма 1. Пассив'!L15</f>
        <v>0</v>
      </c>
      <c r="M95" s="144" t="str">
        <f>IF(K95="(",")","")</f>
        <v>)</v>
      </c>
      <c r="N95" s="144" t="str">
        <f>IF('Форма 1. Пассив'!N15="(","(","")</f>
        <v>(</v>
      </c>
      <c r="O95" s="131">
        <f>'Форма 1. Пассив'!O15</f>
        <v>0</v>
      </c>
      <c r="P95" s="144" t="str">
        <f>IF(N95="(",")","")</f>
        <v>)</v>
      </c>
    </row>
    <row r="96" spans="5:17">
      <c r="E96" s="151" t="s">
        <v>687</v>
      </c>
      <c r="F96" s="205"/>
      <c r="G96" s="144" t="s">
        <v>688</v>
      </c>
      <c r="H96" s="155" t="s">
        <v>181</v>
      </c>
      <c r="I96" s="126"/>
      <c r="J96" s="154" t="s">
        <v>182</v>
      </c>
      <c r="K96" s="155" t="s">
        <v>181</v>
      </c>
      <c r="L96" s="126"/>
      <c r="M96" s="154" t="s">
        <v>182</v>
      </c>
      <c r="N96" s="155" t="s">
        <v>181</v>
      </c>
      <c r="O96" s="126"/>
      <c r="P96" s="154" t="s">
        <v>182</v>
      </c>
    </row>
    <row r="97" spans="5:17">
      <c r="E97" s="145"/>
      <c r="F97" s="427" t="s">
        <v>545</v>
      </c>
      <c r="G97" s="146"/>
      <c r="H97" s="147"/>
      <c r="I97" s="148"/>
      <c r="J97" s="148"/>
      <c r="K97" s="147"/>
      <c r="L97" s="148"/>
      <c r="M97" s="148"/>
      <c r="N97" s="148"/>
      <c r="O97" s="148"/>
      <c r="P97" s="149"/>
      <c r="Q97" s="134" t="s">
        <v>414</v>
      </c>
    </row>
    <row r="98" spans="5:17">
      <c r="E98" s="151" t="s">
        <v>689</v>
      </c>
      <c r="F98" s="153" t="s">
        <v>690</v>
      </c>
      <c r="G98" s="144"/>
      <c r="H98" s="144" t="str">
        <f ca="1">IF((SUMIF(OFFSET(SUM__1320_1,0,-1),"",SUM__1320_1)-SUMIF(OFFSET(SUM__1320_1,0,-1),"(",SUM__1320_1))&lt;0,"(","")</f>
        <v/>
      </c>
      <c r="I98" s="131">
        <f ca="1">ABS(SUMIF(OFFSET(SUM__1320_1,0,-1),"",SUM__1320_1)-SUMIF(OFFSET(SUM__1320_1,0,-1),"(",SUM__1320_1))</f>
        <v>0</v>
      </c>
      <c r="J98" s="144" t="str">
        <f ca="1">IF(H98="(",")","")</f>
        <v/>
      </c>
      <c r="K98" s="144" t="str">
        <f ca="1">IF((SUMIF(OFFSET(SUM__1320_2,0,-1),"",SUM__1320_2)-SUMIF(OFFSET(SUM__1320_2,0,-1),"(",SUM__1320_2))&lt;0,"(","")</f>
        <v/>
      </c>
      <c r="L98" s="131">
        <f ca="1">ABS(SUMIF(OFFSET(SUM__1320_2,0,-1),"",SUM__1320_2)-SUMIF(OFFSET(SUM__1320_2,0,-1),"(",SUM__1320_2))</f>
        <v>0</v>
      </c>
      <c r="M98" s="144" t="str">
        <f ca="1">IF(K98="(",")","")</f>
        <v/>
      </c>
      <c r="N98" s="144" t="str">
        <f ca="1">IF((SUMIF(OFFSET(SUM__1320_3,0,-1),"",SUM__1320_3)-SUMIF(OFFSET(SUM__1320_3,0,-1),"(",SUM__1320_3))&lt;0,"(","")</f>
        <v/>
      </c>
      <c r="O98" s="131">
        <f ca="1">ABS(SUMIF(OFFSET(SUM__1320_3,0,-1),"",SUM__1320_3)-SUMIF(OFFSET(SUM__1320_3,0,-1),"(",SUM__1320_3))</f>
        <v>0</v>
      </c>
      <c r="P98" s="144" t="str">
        <f ca="1">IF(N98="(",")","")</f>
        <v/>
      </c>
    </row>
    <row r="99" spans="5:17">
      <c r="E99" s="151" t="s">
        <v>691</v>
      </c>
      <c r="F99" s="205"/>
      <c r="G99" s="144" t="s">
        <v>688</v>
      </c>
      <c r="H99" s="124"/>
      <c r="I99" s="126"/>
      <c r="J99" s="144" t="str">
        <f>IF(H99="(",")","")</f>
        <v/>
      </c>
      <c r="K99" s="124"/>
      <c r="L99" s="126"/>
      <c r="M99" s="144" t="str">
        <f>IF(K99="(",")","")</f>
        <v/>
      </c>
      <c r="N99" s="124"/>
      <c r="O99" s="126"/>
      <c r="P99" s="144" t="str">
        <f>IF(N99="(",")","")</f>
        <v/>
      </c>
    </row>
    <row r="100" spans="5:17">
      <c r="E100" s="145"/>
      <c r="F100" s="427" t="s">
        <v>545</v>
      </c>
      <c r="G100" s="146"/>
      <c r="H100" s="147"/>
      <c r="I100" s="148"/>
      <c r="J100" s="148"/>
      <c r="K100" s="147"/>
      <c r="L100" s="148"/>
      <c r="M100" s="148"/>
      <c r="N100" s="148"/>
      <c r="O100" s="148"/>
      <c r="P100" s="149"/>
      <c r="Q100" s="134" t="s">
        <v>413</v>
      </c>
    </row>
    <row r="101" spans="5:17" ht="25.5">
      <c r="E101" s="151" t="s">
        <v>692</v>
      </c>
      <c r="F101" s="153" t="s">
        <v>693</v>
      </c>
      <c r="G101" s="144"/>
      <c r="H101" s="144" t="str">
        <f>IF('Форма 1. Пассив'!H16="(","(","")</f>
        <v/>
      </c>
      <c r="I101" s="131">
        <f>'Форма 1. Пассив'!I16</f>
        <v>0</v>
      </c>
      <c r="J101" s="144" t="str">
        <f>IF(H101="(",")","")</f>
        <v/>
      </c>
      <c r="K101" s="144" t="str">
        <f>IF('Форма 1. Пассив'!K16="(","(","")</f>
        <v/>
      </c>
      <c r="L101" s="131">
        <f>'Форма 1. Пассив'!L16</f>
        <v>0</v>
      </c>
      <c r="M101" s="144" t="str">
        <f>IF(K101="(",")","")</f>
        <v/>
      </c>
      <c r="N101" s="144" t="str">
        <f>IF('Форма 1. Пассив'!N16="(","(","")</f>
        <v/>
      </c>
      <c r="O101" s="131">
        <f>'Форма 1. Пассив'!O16</f>
        <v>0</v>
      </c>
      <c r="P101" s="144" t="str">
        <f>IF(N101="(",")","")</f>
        <v/>
      </c>
    </row>
    <row r="102" spans="5:17">
      <c r="E102" s="151" t="s">
        <v>694</v>
      </c>
      <c r="F102" s="205"/>
      <c r="G102" s="144" t="s">
        <v>695</v>
      </c>
      <c r="H102" s="124"/>
      <c r="I102" s="126"/>
      <c r="J102" s="144" t="str">
        <f>IF(H102="(",")","")</f>
        <v/>
      </c>
      <c r="K102" s="124"/>
      <c r="L102" s="126"/>
      <c r="M102" s="144" t="str">
        <f>IF(K102="(",")","")</f>
        <v/>
      </c>
      <c r="N102" s="124"/>
      <c r="O102" s="126"/>
      <c r="P102" s="144" t="str">
        <f>IF(N102="(",")","")</f>
        <v/>
      </c>
    </row>
    <row r="103" spans="5:17">
      <c r="E103" s="145"/>
      <c r="F103" s="427" t="s">
        <v>545</v>
      </c>
      <c r="G103" s="146"/>
      <c r="H103" s="147"/>
      <c r="I103" s="148"/>
      <c r="J103" s="148"/>
      <c r="K103" s="147"/>
      <c r="L103" s="148"/>
      <c r="M103" s="148"/>
      <c r="N103" s="148"/>
      <c r="O103" s="148"/>
      <c r="P103" s="149"/>
      <c r="Q103" s="134" t="s">
        <v>413</v>
      </c>
    </row>
    <row r="104" spans="5:17" ht="38.25">
      <c r="E104" s="151" t="s">
        <v>696</v>
      </c>
      <c r="F104" s="153" t="s">
        <v>697</v>
      </c>
      <c r="G104" s="144"/>
      <c r="H104" s="144" t="str">
        <f>IF('Форма 1. Пассив'!H17="(","(","")</f>
        <v/>
      </c>
      <c r="I104" s="131">
        <f>'Форма 1. Пассив'!I17</f>
        <v>0</v>
      </c>
      <c r="J104" s="144" t="str">
        <f>IF(H104="(",")","")</f>
        <v/>
      </c>
      <c r="K104" s="144" t="str">
        <f>IF('Форма 1. Пассив'!K17="(","(","")</f>
        <v/>
      </c>
      <c r="L104" s="131">
        <f>'Форма 1. Пассив'!L17</f>
        <v>0</v>
      </c>
      <c r="M104" s="144" t="str">
        <f>IF(K104="(",")","")</f>
        <v/>
      </c>
      <c r="N104" s="144" t="str">
        <f>IF('Форма 1. Пассив'!N17="(","(","")</f>
        <v/>
      </c>
      <c r="O104" s="131">
        <f>'Форма 1. Пассив'!O17</f>
        <v>0</v>
      </c>
      <c r="P104" s="144" t="str">
        <f>IF(N104="(",")","")</f>
        <v/>
      </c>
    </row>
    <row r="105" spans="5:17">
      <c r="E105" s="151" t="s">
        <v>698</v>
      </c>
      <c r="F105" s="205"/>
      <c r="G105" s="144" t="s">
        <v>699</v>
      </c>
      <c r="H105" s="124"/>
      <c r="I105" s="126"/>
      <c r="J105" s="144" t="str">
        <f t="shared" ref="J105:J106" si="42">IF(H105="(",")","")</f>
        <v/>
      </c>
      <c r="K105" s="124"/>
      <c r="L105" s="126"/>
      <c r="M105" s="144" t="str">
        <f t="shared" ref="M105:M106" si="43">IF(K105="(",")","")</f>
        <v/>
      </c>
      <c r="N105" s="124"/>
      <c r="O105" s="126"/>
      <c r="P105" s="144" t="str">
        <f t="shared" ref="P105:P106" si="44">IF(N105="(",")","")</f>
        <v/>
      </c>
    </row>
    <row r="106" spans="5:17">
      <c r="E106" s="151" t="s">
        <v>700</v>
      </c>
      <c r="F106" s="205"/>
      <c r="G106" s="144" t="s">
        <v>701</v>
      </c>
      <c r="H106" s="124"/>
      <c r="I106" s="126"/>
      <c r="J106" s="144" t="str">
        <f t="shared" si="42"/>
        <v/>
      </c>
      <c r="K106" s="124"/>
      <c r="L106" s="126"/>
      <c r="M106" s="144" t="str">
        <f t="shared" si="43"/>
        <v/>
      </c>
      <c r="N106" s="124"/>
      <c r="O106" s="126"/>
      <c r="P106" s="144" t="str">
        <f t="shared" si="44"/>
        <v/>
      </c>
    </row>
    <row r="107" spans="5:17">
      <c r="E107" s="145"/>
      <c r="F107" s="427" t="s">
        <v>545</v>
      </c>
      <c r="G107" s="146"/>
      <c r="H107" s="147"/>
      <c r="I107" s="148"/>
      <c r="J107" s="148"/>
      <c r="K107" s="147"/>
      <c r="L107" s="148"/>
      <c r="M107" s="148"/>
      <c r="N107" s="148"/>
      <c r="O107" s="148"/>
      <c r="P107" s="149"/>
      <c r="Q107" s="134" t="s">
        <v>413</v>
      </c>
    </row>
    <row r="108" spans="5:17" ht="38.25">
      <c r="E108" s="151" t="s">
        <v>702</v>
      </c>
      <c r="F108" s="153" t="s">
        <v>703</v>
      </c>
      <c r="G108" s="144"/>
      <c r="H108" s="144" t="str">
        <f>IF('Форма 1. Пассив'!H18="(","(","")</f>
        <v/>
      </c>
      <c r="I108" s="131">
        <f>'Форма 1. Пассив'!I18</f>
        <v>0</v>
      </c>
      <c r="J108" s="144" t="str">
        <f>IF(H108="(",")","")</f>
        <v/>
      </c>
      <c r="K108" s="144" t="str">
        <f>IF('Форма 1. Пассив'!K18="(","(","")</f>
        <v/>
      </c>
      <c r="L108" s="131">
        <f>'Форма 1. Пассив'!L18</f>
        <v>0</v>
      </c>
      <c r="M108" s="144" t="str">
        <f>IF(K108="(",")","")</f>
        <v/>
      </c>
      <c r="N108" s="144" t="str">
        <f>IF('Форма 1. Пассив'!N18="(","(","")</f>
        <v/>
      </c>
      <c r="O108" s="131">
        <f>'Форма 1. Пассив'!O18</f>
        <v>0</v>
      </c>
      <c r="P108" s="144" t="str">
        <f>IF(N108="(",")","")</f>
        <v/>
      </c>
    </row>
    <row r="109" spans="5:17">
      <c r="E109" s="151" t="s">
        <v>704</v>
      </c>
      <c r="F109" s="205"/>
      <c r="G109" s="144" t="s">
        <v>705</v>
      </c>
      <c r="H109" s="124"/>
      <c r="I109" s="126"/>
      <c r="J109" s="144" t="str">
        <f t="shared" ref="J109:J110" si="45">IF(H109="(",")","")</f>
        <v/>
      </c>
      <c r="K109" s="124"/>
      <c r="L109" s="126"/>
      <c r="M109" s="144" t="str">
        <f t="shared" ref="M109:M110" si="46">IF(K109="(",")","")</f>
        <v/>
      </c>
      <c r="N109" s="124"/>
      <c r="O109" s="126"/>
      <c r="P109" s="144" t="str">
        <f t="shared" ref="P109:P110" si="47">IF(N109="(",")","")</f>
        <v/>
      </c>
    </row>
    <row r="110" spans="5:17">
      <c r="E110" s="151" t="s">
        <v>706</v>
      </c>
      <c r="F110" s="205"/>
      <c r="G110" s="144" t="s">
        <v>707</v>
      </c>
      <c r="H110" s="124"/>
      <c r="I110" s="126"/>
      <c r="J110" s="144" t="str">
        <f t="shared" si="45"/>
        <v/>
      </c>
      <c r="K110" s="124"/>
      <c r="L110" s="126"/>
      <c r="M110" s="144" t="str">
        <f t="shared" si="46"/>
        <v/>
      </c>
      <c r="N110" s="124"/>
      <c r="O110" s="126"/>
      <c r="P110" s="144" t="str">
        <f t="shared" si="47"/>
        <v/>
      </c>
    </row>
    <row r="111" spans="5:17">
      <c r="E111" s="145"/>
      <c r="F111" s="427" t="s">
        <v>545</v>
      </c>
      <c r="G111" s="146"/>
      <c r="H111" s="147"/>
      <c r="I111" s="148"/>
      <c r="J111" s="148"/>
      <c r="K111" s="147"/>
      <c r="L111" s="148"/>
      <c r="M111" s="148"/>
      <c r="N111" s="148"/>
      <c r="O111" s="148"/>
      <c r="P111" s="149"/>
      <c r="Q111" s="134" t="s">
        <v>413</v>
      </c>
    </row>
    <row r="112" spans="5:17" ht="38.25">
      <c r="E112" s="151" t="s">
        <v>708</v>
      </c>
      <c r="F112" s="153" t="s">
        <v>709</v>
      </c>
      <c r="G112" s="144"/>
      <c r="H112" s="144" t="str">
        <f>IF('Форма 1. Пассив'!H19="(","(","")</f>
        <v/>
      </c>
      <c r="I112" s="131">
        <f>'Форма 1. Пассив'!I19</f>
        <v>24343</v>
      </c>
      <c r="J112" s="144" t="str">
        <f>IF(H112="(",")","")</f>
        <v/>
      </c>
      <c r="K112" s="144" t="str">
        <f>IF('Форма 1. Пассив'!K19="(","(","")</f>
        <v/>
      </c>
      <c r="L112" s="131">
        <f>'Форма 1. Пассив'!L19</f>
        <v>23970</v>
      </c>
      <c r="M112" s="144" t="str">
        <f>IF(K112="(",")","")</f>
        <v/>
      </c>
      <c r="N112" s="144" t="str">
        <f>IF('Форма 1. Пассив'!N19="(","(","")</f>
        <v/>
      </c>
      <c r="O112" s="131">
        <f>'Форма 1. Пассив'!O19</f>
        <v>19584</v>
      </c>
      <c r="P112" s="144" t="str">
        <f>IF(N112="(",")","")</f>
        <v/>
      </c>
    </row>
    <row r="113" spans="5:17">
      <c r="E113" s="151" t="s">
        <v>710</v>
      </c>
      <c r="F113" s="205"/>
      <c r="G113" s="144" t="s">
        <v>711</v>
      </c>
      <c r="H113" s="124"/>
      <c r="I113" s="126"/>
      <c r="J113" s="144" t="str">
        <f t="shared" ref="J113:J114" si="48">IF(H113="(",")","")</f>
        <v/>
      </c>
      <c r="K113" s="124"/>
      <c r="L113" s="126"/>
      <c r="M113" s="144" t="str">
        <f t="shared" ref="M113:M114" si="49">IF(K113="(",")","")</f>
        <v/>
      </c>
      <c r="N113" s="124"/>
      <c r="O113" s="126"/>
      <c r="P113" s="144" t="str">
        <f t="shared" ref="P113:P114" si="50">IF(N113="(",")","")</f>
        <v/>
      </c>
    </row>
    <row r="114" spans="5:17">
      <c r="E114" s="151" t="s">
        <v>712</v>
      </c>
      <c r="F114" s="205"/>
      <c r="G114" s="144" t="s">
        <v>713</v>
      </c>
      <c r="H114" s="124"/>
      <c r="I114" s="126"/>
      <c r="J114" s="144" t="str">
        <f t="shared" si="48"/>
        <v/>
      </c>
      <c r="K114" s="124"/>
      <c r="L114" s="126"/>
      <c r="M114" s="144" t="str">
        <f t="shared" si="49"/>
        <v/>
      </c>
      <c r="N114" s="124"/>
      <c r="O114" s="126"/>
      <c r="P114" s="144" t="str">
        <f t="shared" si="50"/>
        <v/>
      </c>
    </row>
    <row r="115" spans="5:17">
      <c r="E115" s="145"/>
      <c r="F115" s="427" t="s">
        <v>545</v>
      </c>
      <c r="G115" s="146"/>
      <c r="H115" s="147"/>
      <c r="I115" s="148"/>
      <c r="J115" s="148"/>
      <c r="K115" s="147"/>
      <c r="L115" s="148"/>
      <c r="M115" s="148"/>
      <c r="N115" s="148"/>
      <c r="O115" s="148"/>
      <c r="P115" s="149"/>
      <c r="Q115" s="134" t="s">
        <v>413</v>
      </c>
    </row>
    <row r="116" spans="5:17" ht="25.5">
      <c r="E116" s="151" t="s">
        <v>714</v>
      </c>
      <c r="F116" s="152" t="s">
        <v>715</v>
      </c>
      <c r="G116" s="144"/>
      <c r="H116" s="144" t="str">
        <f ca="1">IF((SUMIF(OFFSET(SUM_1375_1,0,-1),"",SUM_1375_1)-SUMIF(OFFSET(SUM_1375_1,0,-1),"(",SUM_1375_1))&lt;0,"(","")</f>
        <v/>
      </c>
      <c r="I116" s="131">
        <f ca="1">ABS(SUMIF(OFFSET(SUM_1375_1,0,-1),"",SUM_1375_1)-SUMIF(OFFSET(SUM_1375_1,0,-1),"(",SUM_1375_1))</f>
        <v>0</v>
      </c>
      <c r="J116" s="144" t="str">
        <f ca="1">IF(H116="(",")","")</f>
        <v/>
      </c>
      <c r="K116" s="144" t="str">
        <f ca="1">IF((SUMIF(OFFSET(SUM_1375_2,0,-1),"",SUM_1375_2)-SUMIF(OFFSET(SUM_1375_2,0,-1),"(",SUM_1375_2))&lt;0,"(","")</f>
        <v/>
      </c>
      <c r="L116" s="131">
        <f ca="1">ABS(SUMIF(OFFSET(SUM_1375_2,0,-1),"",SUM_1375_2)-SUMIF(OFFSET(SUM_1375_2,0,-1),"(",SUM_1375_2))</f>
        <v>0</v>
      </c>
      <c r="M116" s="144" t="str">
        <f ca="1">IF(K116="(",")","")</f>
        <v/>
      </c>
      <c r="N116" s="144" t="str">
        <f ca="1">IF((SUMIF(OFFSET(SUM_1375_3,0,-1),"",SUM_1375_3)-SUMIF(OFFSET(SUM_1375_3,0,-1),"(",SUM_1375_3))&lt;0,"(","")</f>
        <v/>
      </c>
      <c r="O116" s="131">
        <f ca="1">ABS(SUMIF(OFFSET(SUM_1375_3,0,-1),"",SUM_1375_3)-SUMIF(OFFSET(SUM_1375_3,0,-1),"(",SUM_1375_3))</f>
        <v>0</v>
      </c>
      <c r="P116" s="144" t="str">
        <f ca="1">IF(N116="(",")","")</f>
        <v/>
      </c>
    </row>
    <row r="117" spans="5:17">
      <c r="E117" s="151" t="s">
        <v>716</v>
      </c>
      <c r="F117" s="205"/>
      <c r="G117" s="144">
        <v>13751</v>
      </c>
      <c r="H117" s="124"/>
      <c r="I117" s="126"/>
      <c r="J117" s="144" t="str">
        <f t="shared" ref="J117:J118" si="51">IF(H117="(",")","")</f>
        <v/>
      </c>
      <c r="K117" s="124"/>
      <c r="L117" s="126"/>
      <c r="M117" s="144" t="str">
        <f t="shared" ref="M117:M118" si="52">IF(K117="(",")","")</f>
        <v/>
      </c>
      <c r="N117" s="124"/>
      <c r="O117" s="126"/>
      <c r="P117" s="144" t="str">
        <f t="shared" ref="P117:P118" si="53">IF(N117="(",")","")</f>
        <v/>
      </c>
    </row>
    <row r="118" spans="5:17">
      <c r="E118" s="151" t="s">
        <v>717</v>
      </c>
      <c r="F118" s="205"/>
      <c r="G118" s="144">
        <v>13752</v>
      </c>
      <c r="H118" s="124"/>
      <c r="I118" s="126"/>
      <c r="J118" s="144" t="str">
        <f t="shared" si="51"/>
        <v/>
      </c>
      <c r="K118" s="124"/>
      <c r="L118" s="126"/>
      <c r="M118" s="144" t="str">
        <f t="shared" si="52"/>
        <v/>
      </c>
      <c r="N118" s="124"/>
      <c r="O118" s="126"/>
      <c r="P118" s="144" t="str">
        <f t="shared" si="53"/>
        <v/>
      </c>
    </row>
    <row r="119" spans="5:17">
      <c r="E119" s="145"/>
      <c r="F119" s="427" t="s">
        <v>545</v>
      </c>
      <c r="G119" s="146"/>
      <c r="H119" s="147"/>
      <c r="I119" s="148"/>
      <c r="J119" s="148"/>
      <c r="K119" s="147"/>
      <c r="L119" s="148"/>
      <c r="M119" s="148"/>
      <c r="N119" s="148"/>
      <c r="O119" s="148"/>
      <c r="P119" s="149"/>
      <c r="Q119" s="134" t="s">
        <v>413</v>
      </c>
    </row>
    <row r="120" spans="5:17">
      <c r="E120" s="151" t="s">
        <v>718</v>
      </c>
      <c r="F120" s="153" t="s">
        <v>719</v>
      </c>
      <c r="G120" s="144"/>
      <c r="H120" s="144" t="str">
        <f>IF('Форма 1. Пассив'!H22="(","(","")</f>
        <v/>
      </c>
      <c r="I120" s="131">
        <f>'Форма 1. Пассив'!I22</f>
        <v>0</v>
      </c>
      <c r="J120" s="144" t="str">
        <f>IF(H120="(",")","")</f>
        <v/>
      </c>
      <c r="K120" s="144" t="str">
        <f>IF('Форма 1. Пассив'!K22="(","(","")</f>
        <v/>
      </c>
      <c r="L120" s="131">
        <f>'Форма 1. Пассив'!L22</f>
        <v>0</v>
      </c>
      <c r="M120" s="144" t="str">
        <f>IF(K120="(",")","")</f>
        <v/>
      </c>
      <c r="N120" s="144" t="str">
        <f>IF('Форма 1. Пассив'!N22="(","(","")</f>
        <v/>
      </c>
      <c r="O120" s="131">
        <f>'Форма 1. Пассив'!O22</f>
        <v>0</v>
      </c>
      <c r="P120" s="144" t="str">
        <f>IF(N120="(",")","")</f>
        <v/>
      </c>
    </row>
    <row r="121" spans="5:17">
      <c r="E121" s="151" t="s">
        <v>720</v>
      </c>
      <c r="F121" s="205"/>
      <c r="G121" s="144" t="s">
        <v>721</v>
      </c>
      <c r="H121" s="124"/>
      <c r="I121" s="126"/>
      <c r="J121" s="144" t="str">
        <f t="shared" ref="J121:J122" si="54">IF(H121="(",")","")</f>
        <v/>
      </c>
      <c r="K121" s="124"/>
      <c r="L121" s="126"/>
      <c r="M121" s="144" t="str">
        <f t="shared" ref="M121:M122" si="55">IF(K121="(",")","")</f>
        <v/>
      </c>
      <c r="N121" s="124"/>
      <c r="O121" s="126"/>
      <c r="P121" s="144" t="str">
        <f t="shared" ref="P121:P122" si="56">IF(N121="(",")","")</f>
        <v/>
      </c>
    </row>
    <row r="122" spans="5:17">
      <c r="E122" s="151" t="s">
        <v>722</v>
      </c>
      <c r="F122" s="205"/>
      <c r="G122" s="144" t="s">
        <v>723</v>
      </c>
      <c r="H122" s="124"/>
      <c r="I122" s="126"/>
      <c r="J122" s="144" t="str">
        <f t="shared" si="54"/>
        <v/>
      </c>
      <c r="K122" s="124"/>
      <c r="L122" s="126"/>
      <c r="M122" s="144" t="str">
        <f t="shared" si="55"/>
        <v/>
      </c>
      <c r="N122" s="124"/>
      <c r="O122" s="126"/>
      <c r="P122" s="144" t="str">
        <f t="shared" si="56"/>
        <v/>
      </c>
    </row>
    <row r="123" spans="5:17">
      <c r="E123" s="145"/>
      <c r="F123" s="427" t="s">
        <v>545</v>
      </c>
      <c r="G123" s="146"/>
      <c r="H123" s="147"/>
      <c r="I123" s="148"/>
      <c r="J123" s="148"/>
      <c r="K123" s="147"/>
      <c r="L123" s="148"/>
      <c r="M123" s="148"/>
      <c r="N123" s="148"/>
      <c r="O123" s="148"/>
      <c r="P123" s="149"/>
      <c r="Q123" s="134" t="s">
        <v>413</v>
      </c>
    </row>
    <row r="124" spans="5:17" ht="25.5">
      <c r="E124" s="151" t="s">
        <v>724</v>
      </c>
      <c r="F124" s="153" t="s">
        <v>725</v>
      </c>
      <c r="G124" s="144"/>
      <c r="H124" s="144" t="str">
        <f>IF('Форма 1. Пассив'!H23="(","(","")</f>
        <v/>
      </c>
      <c r="I124" s="131">
        <f>'Форма 1. Пассив'!I23</f>
        <v>0</v>
      </c>
      <c r="J124" s="144" t="str">
        <f>IF(H124="(",")","")</f>
        <v/>
      </c>
      <c r="K124" s="144" t="str">
        <f>IF('Форма 1. Пассив'!K23="(","(","")</f>
        <v/>
      </c>
      <c r="L124" s="131">
        <f>'Форма 1. Пассив'!L23</f>
        <v>0</v>
      </c>
      <c r="M124" s="144" t="str">
        <f>IF(K124="(",")","")</f>
        <v/>
      </c>
      <c r="N124" s="144" t="str">
        <f>IF('Форма 1. Пассив'!N23="(","(","")</f>
        <v/>
      </c>
      <c r="O124" s="131">
        <f>'Форма 1. Пассив'!O23</f>
        <v>0</v>
      </c>
      <c r="P124" s="144" t="str">
        <f>IF(N124="(",")","")</f>
        <v/>
      </c>
    </row>
    <row r="125" spans="5:17">
      <c r="E125" s="151" t="s">
        <v>726</v>
      </c>
      <c r="F125" s="205"/>
      <c r="G125" s="144" t="s">
        <v>727</v>
      </c>
      <c r="H125" s="124"/>
      <c r="I125" s="126"/>
      <c r="J125" s="144" t="str">
        <f>IF(H125="(",")","")</f>
        <v/>
      </c>
      <c r="K125" s="124"/>
      <c r="L125" s="126"/>
      <c r="M125" s="144" t="str">
        <f>IF(K125="(",")","")</f>
        <v/>
      </c>
      <c r="N125" s="124"/>
      <c r="O125" s="126"/>
      <c r="P125" s="144" t="str">
        <f>IF(N125="(",")","")</f>
        <v/>
      </c>
    </row>
    <row r="126" spans="5:17">
      <c r="E126" s="145"/>
      <c r="F126" s="427" t="s">
        <v>545</v>
      </c>
      <c r="G126" s="146"/>
      <c r="H126" s="147"/>
      <c r="I126" s="148"/>
      <c r="J126" s="148"/>
      <c r="K126" s="147"/>
      <c r="L126" s="148"/>
      <c r="M126" s="148"/>
      <c r="N126" s="148"/>
      <c r="O126" s="148"/>
      <c r="P126" s="149"/>
      <c r="Q126" s="134" t="s">
        <v>413</v>
      </c>
    </row>
    <row r="127" spans="5:17" ht="25.5">
      <c r="E127" s="151" t="s">
        <v>728</v>
      </c>
      <c r="F127" s="153" t="s">
        <v>729</v>
      </c>
      <c r="G127" s="144"/>
      <c r="H127" s="144" t="str">
        <f>IF('Форма 1. Пассив'!H24="(","(","")</f>
        <v/>
      </c>
      <c r="I127" s="131">
        <f>'Форма 1. Пассив'!I24</f>
        <v>0</v>
      </c>
      <c r="J127" s="144" t="str">
        <f>IF(H127="(",")","")</f>
        <v/>
      </c>
      <c r="K127" s="144" t="str">
        <f>IF('Форма 1. Пассив'!K24="(","(","")</f>
        <v/>
      </c>
      <c r="L127" s="131">
        <f>'Форма 1. Пассив'!L24</f>
        <v>0</v>
      </c>
      <c r="M127" s="144" t="str">
        <f>IF(K127="(",")","")</f>
        <v/>
      </c>
      <c r="N127" s="144" t="str">
        <f>IF('Форма 1. Пассив'!N24="(","(","")</f>
        <v/>
      </c>
      <c r="O127" s="131">
        <f>'Форма 1. Пассив'!O24</f>
        <v>0</v>
      </c>
      <c r="P127" s="144" t="str">
        <f>IF(N127="(",")","")</f>
        <v/>
      </c>
    </row>
    <row r="128" spans="5:17">
      <c r="E128" s="151" t="s">
        <v>730</v>
      </c>
      <c r="F128" s="205"/>
      <c r="G128" s="144" t="s">
        <v>731</v>
      </c>
      <c r="H128" s="124"/>
      <c r="I128" s="126"/>
      <c r="J128" s="144" t="str">
        <f t="shared" ref="J128:J129" si="57">IF(H128="(",")","")</f>
        <v/>
      </c>
      <c r="K128" s="124"/>
      <c r="L128" s="126"/>
      <c r="M128" s="144" t="str">
        <f t="shared" ref="M128:M129" si="58">IF(K128="(",")","")</f>
        <v/>
      </c>
      <c r="N128" s="124"/>
      <c r="O128" s="126"/>
      <c r="P128" s="144" t="str">
        <f t="shared" ref="P128:P129" si="59">IF(N128="(",")","")</f>
        <v/>
      </c>
    </row>
    <row r="129" spans="5:17">
      <c r="E129" s="151" t="s">
        <v>732</v>
      </c>
      <c r="F129" s="205"/>
      <c r="G129" s="144" t="s">
        <v>733</v>
      </c>
      <c r="H129" s="124"/>
      <c r="I129" s="126"/>
      <c r="J129" s="144" t="str">
        <f t="shared" si="57"/>
        <v/>
      </c>
      <c r="K129" s="124"/>
      <c r="L129" s="126"/>
      <c r="M129" s="144" t="str">
        <f t="shared" si="58"/>
        <v/>
      </c>
      <c r="N129" s="124"/>
      <c r="O129" s="126"/>
      <c r="P129" s="144" t="str">
        <f t="shared" si="59"/>
        <v/>
      </c>
    </row>
    <row r="130" spans="5:17">
      <c r="E130" s="145"/>
      <c r="F130" s="427" t="s">
        <v>545</v>
      </c>
      <c r="G130" s="146"/>
      <c r="H130" s="147"/>
      <c r="I130" s="148"/>
      <c r="J130" s="148"/>
      <c r="K130" s="147"/>
      <c r="L130" s="148"/>
      <c r="M130" s="148"/>
      <c r="N130" s="148"/>
      <c r="O130" s="148"/>
      <c r="P130" s="149"/>
      <c r="Q130" s="134" t="s">
        <v>413</v>
      </c>
    </row>
    <row r="131" spans="5:17" ht="25.5">
      <c r="E131" s="151" t="s">
        <v>734</v>
      </c>
      <c r="F131" s="152" t="s">
        <v>735</v>
      </c>
      <c r="G131" s="144"/>
      <c r="H131" s="144" t="str">
        <f ca="1">IF((SUMIF(OFFSET(SUM_1435_1,0,-1),"",SUM_1435_1)-SUMIF(OFFSET(SUM_1435_1,0,-1),"(",SUM_1435_1))&lt;0,"(","")</f>
        <v/>
      </c>
      <c r="I131" s="131">
        <f ca="1">ABS(SUMIF(OFFSET(SUM_1435_1,0,-1),"",SUM_1435_1)-SUMIF(OFFSET(SUM_1435_1,0,-1),"(",SUM_1435_1))</f>
        <v>0</v>
      </c>
      <c r="J131" s="144" t="str">
        <f ca="1">IF(H131="(",")","")</f>
        <v/>
      </c>
      <c r="K131" s="144" t="str">
        <f ca="1">IF((SUMIF(OFFSET(SUM_1435_2,0,-1),"",SUM_1435_2)-SUMIF(OFFSET(SUM_1435_2,0,-1),"(",SUM_1435_2))&lt;0,"(","")</f>
        <v/>
      </c>
      <c r="L131" s="131">
        <f ca="1">ABS(SUMIF(OFFSET(SUM_1435_2,0,-1),"",SUM_1435_2)-SUMIF(OFFSET(SUM_1435_2,0,-1),"(",SUM_1435_2))</f>
        <v>0</v>
      </c>
      <c r="M131" s="144" t="str">
        <f ca="1">IF(K131="(",")","")</f>
        <v/>
      </c>
      <c r="N131" s="144" t="str">
        <f ca="1">IF((SUMIF(OFFSET(SUM_1435_3,0,-1),"",SUM_1435_3)-SUMIF(OFFSET(SUM_1435_3,0,-1),"(",SUM_1435_3))&lt;0,"(","")</f>
        <v/>
      </c>
      <c r="O131" s="131">
        <f ca="1">ABS(SUMIF(OFFSET(SUM_1435_3,0,-1),"",SUM_1435_3)-SUMIF(OFFSET(SUM_1435_3,0,-1),"(",SUM_1435_3))</f>
        <v>0</v>
      </c>
      <c r="P131" s="144" t="str">
        <f ca="1">IF(N131="(",")","")</f>
        <v/>
      </c>
    </row>
    <row r="132" spans="5:17">
      <c r="E132" s="151" t="s">
        <v>736</v>
      </c>
      <c r="F132" s="205"/>
      <c r="G132" s="144">
        <v>14351</v>
      </c>
      <c r="H132" s="124"/>
      <c r="I132" s="126"/>
      <c r="J132" s="144" t="str">
        <f t="shared" ref="J132:J133" si="60">IF(H132="(",")","")</f>
        <v/>
      </c>
      <c r="K132" s="124"/>
      <c r="L132" s="126"/>
      <c r="M132" s="144" t="str">
        <f t="shared" ref="M132:M133" si="61">IF(K132="(",")","")</f>
        <v/>
      </c>
      <c r="N132" s="124"/>
      <c r="O132" s="126"/>
      <c r="P132" s="144" t="str">
        <f t="shared" ref="P132:P133" si="62">IF(N132="(",")","")</f>
        <v/>
      </c>
    </row>
    <row r="133" spans="5:17">
      <c r="E133" s="151" t="s">
        <v>737</v>
      </c>
      <c r="F133" s="205"/>
      <c r="G133" s="144">
        <v>14352</v>
      </c>
      <c r="H133" s="124"/>
      <c r="I133" s="126"/>
      <c r="J133" s="144" t="str">
        <f t="shared" si="60"/>
        <v/>
      </c>
      <c r="K133" s="124"/>
      <c r="L133" s="126"/>
      <c r="M133" s="144" t="str">
        <f t="shared" si="61"/>
        <v/>
      </c>
      <c r="N133" s="124"/>
      <c r="O133" s="126"/>
      <c r="P133" s="144" t="str">
        <f t="shared" si="62"/>
        <v/>
      </c>
    </row>
    <row r="134" spans="5:17">
      <c r="E134" s="145"/>
      <c r="F134" s="427" t="s">
        <v>545</v>
      </c>
      <c r="G134" s="146"/>
      <c r="H134" s="147"/>
      <c r="I134" s="148"/>
      <c r="J134" s="148"/>
      <c r="K134" s="147"/>
      <c r="L134" s="148"/>
      <c r="M134" s="148"/>
      <c r="N134" s="148"/>
      <c r="O134" s="148"/>
      <c r="P134" s="149"/>
      <c r="Q134" s="134" t="s">
        <v>413</v>
      </c>
    </row>
    <row r="135" spans="5:17" ht="25.5">
      <c r="E135" s="151" t="s">
        <v>738</v>
      </c>
      <c r="F135" s="153" t="s">
        <v>739</v>
      </c>
      <c r="G135" s="144"/>
      <c r="H135" s="144" t="str">
        <f>IF('Форма 1. Пассив'!H25="(","(","")</f>
        <v/>
      </c>
      <c r="I135" s="131">
        <f>'Форма 1. Пассив'!I25</f>
        <v>0</v>
      </c>
      <c r="J135" s="144" t="str">
        <f>IF(H135="(",")","")</f>
        <v/>
      </c>
      <c r="K135" s="144" t="str">
        <f>IF('Форма 1. Пассив'!K25="(","(","")</f>
        <v/>
      </c>
      <c r="L135" s="131">
        <f>'Форма 1. Пассив'!L25</f>
        <v>0</v>
      </c>
      <c r="M135" s="144" t="str">
        <f>IF(K135="(",")","")</f>
        <v/>
      </c>
      <c r="N135" s="144" t="str">
        <f>IF('Форма 1. Пассив'!N25="(","(","")</f>
        <v/>
      </c>
      <c r="O135" s="131">
        <f>'Форма 1. Пассив'!O25</f>
        <v>0</v>
      </c>
      <c r="P135" s="144" t="str">
        <f>IF(N135="(",")","")</f>
        <v/>
      </c>
    </row>
    <row r="136" spans="5:17">
      <c r="E136" s="151" t="s">
        <v>740</v>
      </c>
      <c r="F136" s="205"/>
      <c r="G136" s="144" t="s">
        <v>741</v>
      </c>
      <c r="H136" s="124"/>
      <c r="I136" s="126"/>
      <c r="J136" s="144" t="str">
        <f>IF(H136="(",")","")</f>
        <v/>
      </c>
      <c r="K136" s="124"/>
      <c r="L136" s="126"/>
      <c r="M136" s="144" t="str">
        <f>IF(K136="(",")","")</f>
        <v/>
      </c>
      <c r="N136" s="124"/>
      <c r="O136" s="126"/>
      <c r="P136" s="144" t="str">
        <f>IF(N136="(",")","")</f>
        <v/>
      </c>
    </row>
    <row r="137" spans="5:17">
      <c r="E137" s="145"/>
      <c r="F137" s="427" t="s">
        <v>545</v>
      </c>
      <c r="G137" s="146"/>
      <c r="H137" s="147"/>
      <c r="I137" s="148"/>
      <c r="J137" s="148"/>
      <c r="K137" s="147"/>
      <c r="L137" s="148"/>
      <c r="M137" s="148"/>
      <c r="N137" s="148"/>
      <c r="O137" s="148"/>
      <c r="P137" s="149"/>
      <c r="Q137" s="134" t="s">
        <v>413</v>
      </c>
    </row>
    <row r="138" spans="5:17">
      <c r="E138" s="151" t="s">
        <v>742</v>
      </c>
      <c r="F138" s="153" t="s">
        <v>743</v>
      </c>
      <c r="G138" s="144"/>
      <c r="H138" s="144" t="str">
        <f>IF('Форма 1. Пассив'!H28="(","(","")</f>
        <v/>
      </c>
      <c r="I138" s="131">
        <f>'Форма 1. Пассив'!I28</f>
        <v>0</v>
      </c>
      <c r="J138" s="144" t="str">
        <f>IF(H138="(",")","")</f>
        <v/>
      </c>
      <c r="K138" s="144" t="str">
        <f>IF('Форма 1. Пассив'!K28="(","(","")</f>
        <v/>
      </c>
      <c r="L138" s="131">
        <f>'Форма 1. Пассив'!L28</f>
        <v>0</v>
      </c>
      <c r="M138" s="144" t="str">
        <f>IF(K138="(",")","")</f>
        <v/>
      </c>
      <c r="N138" s="144" t="str">
        <f>IF('Форма 1. Пассив'!N28="(","(","")</f>
        <v/>
      </c>
      <c r="O138" s="131">
        <f>'Форма 1. Пассив'!O28</f>
        <v>0</v>
      </c>
      <c r="P138" s="144" t="str">
        <f>IF(N138="(",")","")</f>
        <v/>
      </c>
    </row>
    <row r="139" spans="5:17">
      <c r="E139" s="151" t="s">
        <v>744</v>
      </c>
      <c r="F139" s="205"/>
      <c r="G139" s="144" t="s">
        <v>745</v>
      </c>
      <c r="H139" s="124"/>
      <c r="I139" s="126"/>
      <c r="J139" s="144" t="str">
        <f>IF(H139="(",")","")</f>
        <v/>
      </c>
      <c r="K139" s="124"/>
      <c r="L139" s="126"/>
      <c r="M139" s="144" t="str">
        <f>IF(K139="(",")","")</f>
        <v/>
      </c>
      <c r="N139" s="124"/>
      <c r="O139" s="126"/>
      <c r="P139" s="144" t="str">
        <f>IF(N139="(",")","")</f>
        <v/>
      </c>
    </row>
    <row r="140" spans="5:17">
      <c r="E140" s="145"/>
      <c r="F140" s="427" t="s">
        <v>545</v>
      </c>
      <c r="G140" s="146"/>
      <c r="H140" s="147"/>
      <c r="I140" s="148"/>
      <c r="J140" s="148"/>
      <c r="K140" s="147"/>
      <c r="L140" s="148"/>
      <c r="M140" s="148"/>
      <c r="N140" s="148"/>
      <c r="O140" s="148"/>
      <c r="P140" s="149"/>
      <c r="Q140" s="134" t="s">
        <v>413</v>
      </c>
    </row>
    <row r="141" spans="5:17" ht="25.5">
      <c r="E141" s="151" t="s">
        <v>746</v>
      </c>
      <c r="F141" s="153" t="s">
        <v>747</v>
      </c>
      <c r="G141" s="144"/>
      <c r="H141" s="144" t="str">
        <f>IF('Форма 1. Пассив'!H29="(","(","")</f>
        <v/>
      </c>
      <c r="I141" s="131">
        <f>'Форма 1. Пассив'!I29</f>
        <v>9686</v>
      </c>
      <c r="J141" s="144" t="str">
        <f>IF(H141="(",")","")</f>
        <v/>
      </c>
      <c r="K141" s="144" t="str">
        <f>IF('Форма 1. Пассив'!K29="(","(","")</f>
        <v/>
      </c>
      <c r="L141" s="131">
        <f>'Форма 1. Пассив'!L29</f>
        <v>10556</v>
      </c>
      <c r="M141" s="144" t="str">
        <f>IF(K141="(",")","")</f>
        <v/>
      </c>
      <c r="N141" s="144" t="str">
        <f>IF('Форма 1. Пассив'!N29="(","(","")</f>
        <v/>
      </c>
      <c r="O141" s="131">
        <f>'Форма 1. Пассив'!O29</f>
        <v>11537</v>
      </c>
      <c r="P141" s="144" t="str">
        <f>IF(N141="(",")","")</f>
        <v/>
      </c>
    </row>
    <row r="142" spans="5:17">
      <c r="E142" s="151" t="s">
        <v>748</v>
      </c>
      <c r="F142" s="205" t="s">
        <v>2845</v>
      </c>
      <c r="G142" s="144" t="s">
        <v>749</v>
      </c>
      <c r="H142" s="124"/>
      <c r="I142" s="126">
        <v>7538</v>
      </c>
      <c r="J142" s="144" t="str">
        <f t="shared" ref="J142:J148" si="63">IF(H142="(",")","")</f>
        <v/>
      </c>
      <c r="K142" s="124"/>
      <c r="L142" s="126">
        <v>9193</v>
      </c>
      <c r="M142" s="144" t="str">
        <f t="shared" ref="M142:M148" si="64">IF(K142="(",")","")</f>
        <v/>
      </c>
      <c r="N142" s="124"/>
      <c r="O142" s="126">
        <v>9273</v>
      </c>
      <c r="P142" s="144" t="str">
        <f t="shared" ref="P142:P148" si="65">IF(N142="(",")","")</f>
        <v/>
      </c>
    </row>
    <row r="143" spans="5:17">
      <c r="E143" s="151" t="s">
        <v>750</v>
      </c>
      <c r="F143" s="205" t="s">
        <v>2846</v>
      </c>
      <c r="G143" s="144" t="s">
        <v>751</v>
      </c>
      <c r="H143" s="124"/>
      <c r="I143" s="126">
        <v>737</v>
      </c>
      <c r="J143" s="144" t="str">
        <f t="shared" si="63"/>
        <v/>
      </c>
      <c r="K143" s="124"/>
      <c r="L143" s="126">
        <v>781</v>
      </c>
      <c r="M143" s="144" t="str">
        <f t="shared" si="64"/>
        <v/>
      </c>
      <c r="N143" s="124"/>
      <c r="O143" s="126">
        <v>742</v>
      </c>
      <c r="P143" s="144" t="str">
        <f t="shared" si="65"/>
        <v/>
      </c>
    </row>
    <row r="144" spans="5:17">
      <c r="E144" s="151" t="s">
        <v>752</v>
      </c>
      <c r="F144" s="205" t="s">
        <v>2847</v>
      </c>
      <c r="G144" s="144" t="s">
        <v>753</v>
      </c>
      <c r="H144" s="124"/>
      <c r="I144" s="126">
        <v>549</v>
      </c>
      <c r="J144" s="144" t="str">
        <f t="shared" si="63"/>
        <v/>
      </c>
      <c r="K144" s="124"/>
      <c r="L144" s="126">
        <v>104</v>
      </c>
      <c r="M144" s="144" t="str">
        <f t="shared" si="64"/>
        <v/>
      </c>
      <c r="N144" s="124"/>
      <c r="O144" s="126">
        <v>517</v>
      </c>
      <c r="P144" s="144" t="str">
        <f t="shared" si="65"/>
        <v/>
      </c>
    </row>
    <row r="145" spans="5:17">
      <c r="E145" s="151" t="s">
        <v>754</v>
      </c>
      <c r="F145" s="205" t="s">
        <v>2848</v>
      </c>
      <c r="G145" s="144" t="s">
        <v>755</v>
      </c>
      <c r="H145" s="124"/>
      <c r="I145" s="126">
        <v>862</v>
      </c>
      <c r="J145" s="144" t="str">
        <f t="shared" si="63"/>
        <v/>
      </c>
      <c r="K145" s="124"/>
      <c r="L145" s="126">
        <v>478</v>
      </c>
      <c r="M145" s="144" t="str">
        <f t="shared" si="64"/>
        <v/>
      </c>
      <c r="N145" s="124"/>
      <c r="O145" s="126">
        <v>1005</v>
      </c>
      <c r="P145" s="144" t="str">
        <f t="shared" si="65"/>
        <v/>
      </c>
    </row>
    <row r="146" spans="5:17">
      <c r="E146" s="151" t="s">
        <v>756</v>
      </c>
      <c r="F146" s="205"/>
      <c r="G146" s="144" t="s">
        <v>757</v>
      </c>
      <c r="H146" s="124"/>
      <c r="I146" s="126"/>
      <c r="J146" s="144" t="str">
        <f t="shared" si="63"/>
        <v/>
      </c>
      <c r="K146" s="124"/>
      <c r="L146" s="126"/>
      <c r="M146" s="144" t="str">
        <f t="shared" si="64"/>
        <v/>
      </c>
      <c r="N146" s="124"/>
      <c r="O146" s="126"/>
      <c r="P146" s="144" t="str">
        <f t="shared" si="65"/>
        <v/>
      </c>
    </row>
    <row r="147" spans="5:17">
      <c r="E147" s="151" t="s">
        <v>758</v>
      </c>
      <c r="F147" s="205"/>
      <c r="G147" s="144" t="s">
        <v>759</v>
      </c>
      <c r="H147" s="124"/>
      <c r="I147" s="126"/>
      <c r="J147" s="144" t="str">
        <f t="shared" si="63"/>
        <v/>
      </c>
      <c r="K147" s="124"/>
      <c r="L147" s="126"/>
      <c r="M147" s="144" t="str">
        <f t="shared" si="64"/>
        <v/>
      </c>
      <c r="N147" s="124"/>
      <c r="O147" s="126"/>
      <c r="P147" s="144" t="str">
        <f t="shared" si="65"/>
        <v/>
      </c>
    </row>
    <row r="148" spans="5:17">
      <c r="E148" s="151" t="s">
        <v>760</v>
      </c>
      <c r="F148" s="205"/>
      <c r="G148" s="144" t="s">
        <v>761</v>
      </c>
      <c r="H148" s="124"/>
      <c r="I148" s="126"/>
      <c r="J148" s="144" t="str">
        <f t="shared" si="63"/>
        <v/>
      </c>
      <c r="K148" s="124"/>
      <c r="L148" s="126"/>
      <c r="M148" s="144" t="str">
        <f t="shared" si="64"/>
        <v/>
      </c>
      <c r="N148" s="124"/>
      <c r="O148" s="126"/>
      <c r="P148" s="144" t="str">
        <f t="shared" si="65"/>
        <v/>
      </c>
    </row>
    <row r="149" spans="5:17">
      <c r="E149" s="145"/>
      <c r="F149" s="427" t="s">
        <v>545</v>
      </c>
      <c r="G149" s="146"/>
      <c r="H149" s="147"/>
      <c r="I149" s="148"/>
      <c r="J149" s="148"/>
      <c r="K149" s="147"/>
      <c r="L149" s="148"/>
      <c r="M149" s="148"/>
      <c r="N149" s="148"/>
      <c r="O149" s="148"/>
      <c r="P149" s="149"/>
      <c r="Q149" s="134" t="s">
        <v>413</v>
      </c>
    </row>
    <row r="150" spans="5:17" ht="25.5">
      <c r="E150" s="151" t="s">
        <v>762</v>
      </c>
      <c r="F150" s="153" t="s">
        <v>763</v>
      </c>
      <c r="G150" s="144"/>
      <c r="H150" s="144" t="str">
        <f>IF('Форма 1. Пассив'!H30="(","(","")</f>
        <v/>
      </c>
      <c r="I150" s="131">
        <f>'Форма 1. Пассив'!I30</f>
        <v>0</v>
      </c>
      <c r="J150" s="144" t="str">
        <f>IF(H150="(",")","")</f>
        <v/>
      </c>
      <c r="K150" s="144" t="str">
        <f>IF('Форма 1. Пассив'!K30="(","(","")</f>
        <v/>
      </c>
      <c r="L150" s="131">
        <f>'Форма 1. Пассив'!L30</f>
        <v>0</v>
      </c>
      <c r="M150" s="144" t="str">
        <f>IF(K150="(",")","")</f>
        <v/>
      </c>
      <c r="N150" s="144" t="str">
        <f>IF('Форма 1. Пассив'!N30="(","(","")</f>
        <v/>
      </c>
      <c r="O150" s="131">
        <f>'Форма 1. Пассив'!O30</f>
        <v>0</v>
      </c>
      <c r="P150" s="144" t="str">
        <f>IF(N150="(",")","")</f>
        <v/>
      </c>
    </row>
    <row r="151" spans="5:17">
      <c r="E151" s="151" t="s">
        <v>764</v>
      </c>
      <c r="F151" s="205"/>
      <c r="G151" s="144" t="s">
        <v>765</v>
      </c>
      <c r="H151" s="124"/>
      <c r="I151" s="126"/>
      <c r="J151" s="144" t="str">
        <f>IF(H151="(",")","")</f>
        <v/>
      </c>
      <c r="K151" s="124"/>
      <c r="L151" s="126"/>
      <c r="M151" s="144" t="str">
        <f>IF(K151="(",")","")</f>
        <v/>
      </c>
      <c r="N151" s="124"/>
      <c r="O151" s="126"/>
      <c r="P151" s="144" t="str">
        <f>IF(N151="(",")","")</f>
        <v/>
      </c>
    </row>
    <row r="152" spans="5:17">
      <c r="E152" s="145"/>
      <c r="F152" s="427" t="s">
        <v>545</v>
      </c>
      <c r="G152" s="146"/>
      <c r="H152" s="147"/>
      <c r="I152" s="148"/>
      <c r="J152" s="148"/>
      <c r="K152" s="147"/>
      <c r="L152" s="148"/>
      <c r="M152" s="148"/>
      <c r="N152" s="148"/>
      <c r="O152" s="148"/>
      <c r="P152" s="149"/>
      <c r="Q152" s="134" t="s">
        <v>413</v>
      </c>
    </row>
    <row r="153" spans="5:17" ht="25.5">
      <c r="E153" s="151" t="s">
        <v>766</v>
      </c>
      <c r="F153" s="153" t="s">
        <v>767</v>
      </c>
      <c r="G153" s="144"/>
      <c r="H153" s="144" t="str">
        <f>IF('Форма 1. Пассив'!H31="(","(","")</f>
        <v/>
      </c>
      <c r="I153" s="131">
        <f>'Форма 1. Пассив'!I31</f>
        <v>0</v>
      </c>
      <c r="J153" s="144" t="str">
        <f>IF(H153="(",")","")</f>
        <v/>
      </c>
      <c r="K153" s="144" t="str">
        <f>IF('Форма 1. Пассив'!K31="(","(","")</f>
        <v/>
      </c>
      <c r="L153" s="131">
        <f>'Форма 1. Пассив'!L31</f>
        <v>0</v>
      </c>
      <c r="M153" s="144" t="str">
        <f>IF(K153="(",")","")</f>
        <v/>
      </c>
      <c r="N153" s="144" t="str">
        <f>IF('Форма 1. Пассив'!N31="(","(","")</f>
        <v/>
      </c>
      <c r="O153" s="131">
        <f>'Форма 1. Пассив'!O31</f>
        <v>0</v>
      </c>
      <c r="P153" s="144" t="str">
        <f>IF(N153="(",")","")</f>
        <v/>
      </c>
    </row>
    <row r="154" spans="5:17">
      <c r="E154" s="151" t="s">
        <v>768</v>
      </c>
      <c r="F154" s="205"/>
      <c r="G154" s="144" t="s">
        <v>769</v>
      </c>
      <c r="H154" s="124"/>
      <c r="I154" s="126"/>
      <c r="J154" s="144" t="str">
        <f>IF(H154="(",")","")</f>
        <v/>
      </c>
      <c r="K154" s="124"/>
      <c r="L154" s="126"/>
      <c r="M154" s="144" t="str">
        <f>IF(K154="(",")","")</f>
        <v/>
      </c>
      <c r="N154" s="124"/>
      <c r="O154" s="126"/>
      <c r="P154" s="144" t="str">
        <f>IF(N154="(",")","")</f>
        <v/>
      </c>
    </row>
    <row r="155" spans="5:17">
      <c r="E155" s="145"/>
      <c r="F155" s="427" t="s">
        <v>545</v>
      </c>
      <c r="G155" s="146"/>
      <c r="H155" s="147"/>
      <c r="I155" s="148"/>
      <c r="J155" s="148"/>
      <c r="K155" s="147"/>
      <c r="L155" s="148"/>
      <c r="M155" s="148"/>
      <c r="N155" s="148"/>
      <c r="O155" s="148"/>
      <c r="P155" s="149"/>
      <c r="Q155" s="134" t="s">
        <v>413</v>
      </c>
    </row>
    <row r="156" spans="5:17" ht="25.5">
      <c r="E156" s="151" t="s">
        <v>770</v>
      </c>
      <c r="F156" s="152" t="s">
        <v>771</v>
      </c>
      <c r="G156" s="144"/>
      <c r="H156" s="144" t="str">
        <f ca="1">IF((SUMIF(OFFSET(SUM_1545_1,0,-1),"",SUM_1545_1)-SUMIF(OFFSET(SUM_1545_1,0,-1),"(",SUM_1545_1))&lt;0,"(","")</f>
        <v/>
      </c>
      <c r="I156" s="131">
        <f ca="1">ABS(SUMIF(OFFSET(SUM_1545_1,0,-1),"",SUM_1545_1)-SUMIF(OFFSET(SUM_1545_1,0,-1),"(",SUM_1545_1))</f>
        <v>0</v>
      </c>
      <c r="J156" s="144" t="str">
        <f ca="1">IF(H156="(",")","")</f>
        <v/>
      </c>
      <c r="K156" s="144" t="str">
        <f ca="1">IF((SUMIF(OFFSET(SUM_1545_2,0,-1),"",SUM_1545_2)-SUMIF(OFFSET(SUM_1545_2,0,-1),"(",SUM_1545_2))&lt;0,"(","")</f>
        <v/>
      </c>
      <c r="L156" s="131">
        <f ca="1">ABS(SUMIF(OFFSET(SUM_1545_2,0,-1),"",SUM_1545_2)-SUMIF(OFFSET(SUM_1545_2,0,-1),"(",SUM_1545_2))</f>
        <v>0</v>
      </c>
      <c r="M156" s="144" t="str">
        <f ca="1">IF(K156="(",")","")</f>
        <v/>
      </c>
      <c r="N156" s="144" t="str">
        <f ca="1">IF((SUMIF(OFFSET(SUM_1545_3,0,-1),"",SUM_1545_3)-SUMIF(OFFSET(SUM_1545_3,0,-1),"(",SUM_1545_3))&lt;0,"(","")</f>
        <v/>
      </c>
      <c r="O156" s="131">
        <f ca="1">ABS(SUMIF(OFFSET(SUM_1545_3,0,-1),"",SUM_1545_3)-SUMIF(OFFSET(SUM_1545_3,0,-1),"(",SUM_1545_3))</f>
        <v>0</v>
      </c>
      <c r="P156" s="144" t="str">
        <f ca="1">IF(N156="(",")","")</f>
        <v/>
      </c>
    </row>
    <row r="157" spans="5:17">
      <c r="E157" s="151" t="s">
        <v>772</v>
      </c>
      <c r="F157" s="205"/>
      <c r="G157" s="144">
        <v>15451</v>
      </c>
      <c r="H157" s="124"/>
      <c r="I157" s="126"/>
      <c r="J157" s="144" t="str">
        <f t="shared" ref="J157:J158" si="66">IF(H157="(",")","")</f>
        <v/>
      </c>
      <c r="K157" s="124"/>
      <c r="L157" s="126"/>
      <c r="M157" s="144" t="str">
        <f t="shared" ref="M157:M158" si="67">IF(K157="(",")","")</f>
        <v/>
      </c>
      <c r="N157" s="124"/>
      <c r="O157" s="126"/>
      <c r="P157" s="144" t="str">
        <f t="shared" ref="P157:P158" si="68">IF(N157="(",")","")</f>
        <v/>
      </c>
    </row>
    <row r="158" spans="5:17">
      <c r="E158" s="151" t="s">
        <v>773</v>
      </c>
      <c r="F158" s="205"/>
      <c r="G158" s="144">
        <v>15452</v>
      </c>
      <c r="H158" s="124"/>
      <c r="I158" s="126"/>
      <c r="J158" s="144" t="str">
        <f t="shared" si="66"/>
        <v/>
      </c>
      <c r="K158" s="124"/>
      <c r="L158" s="126"/>
      <c r="M158" s="144" t="str">
        <f t="shared" si="67"/>
        <v/>
      </c>
      <c r="N158" s="124"/>
      <c r="O158" s="126"/>
      <c r="P158" s="144" t="str">
        <f t="shared" si="68"/>
        <v/>
      </c>
    </row>
    <row r="159" spans="5:17">
      <c r="E159" s="145"/>
      <c r="F159" s="427" t="s">
        <v>545</v>
      </c>
      <c r="G159" s="146"/>
      <c r="H159" s="147"/>
      <c r="I159" s="148"/>
      <c r="J159" s="148"/>
      <c r="K159" s="147"/>
      <c r="L159" s="148"/>
      <c r="M159" s="148"/>
      <c r="N159" s="148"/>
      <c r="O159" s="148"/>
      <c r="P159" s="149"/>
      <c r="Q159" s="134" t="s">
        <v>413</v>
      </c>
    </row>
    <row r="160" spans="5:17" ht="25.5">
      <c r="E160" s="151" t="s">
        <v>774</v>
      </c>
      <c r="F160" s="153" t="s">
        <v>775</v>
      </c>
      <c r="G160" s="144"/>
      <c r="H160" s="144" t="str">
        <f>IF('Форма 1. Пассив'!H32="(","(","")</f>
        <v/>
      </c>
      <c r="I160" s="131">
        <f>'Форма 1. Пассив'!I32</f>
        <v>0</v>
      </c>
      <c r="J160" s="144" t="str">
        <f>IF(H160="(",")","")</f>
        <v/>
      </c>
      <c r="K160" s="144" t="str">
        <f>IF('Форма 1. Пассив'!K32="(","(","")</f>
        <v/>
      </c>
      <c r="L160" s="131">
        <f>'Форма 1. Пассив'!L32</f>
        <v>0</v>
      </c>
      <c r="M160" s="144" t="str">
        <f>IF(K160="(",")","")</f>
        <v/>
      </c>
      <c r="N160" s="144" t="str">
        <f>IF('Форма 1. Пассив'!N32="(","(","")</f>
        <v/>
      </c>
      <c r="O160" s="131">
        <f>'Форма 1. Пассив'!O32</f>
        <v>0</v>
      </c>
      <c r="P160" s="144" t="str">
        <f>IF(N160="(",")","")</f>
        <v/>
      </c>
    </row>
    <row r="161" spans="5:17">
      <c r="E161" s="151" t="s">
        <v>776</v>
      </c>
      <c r="F161" s="205"/>
      <c r="G161" s="144" t="s">
        <v>777</v>
      </c>
      <c r="H161" s="124"/>
      <c r="I161" s="126"/>
      <c r="J161" s="144" t="str">
        <f>IF(H161="(",")","")</f>
        <v/>
      </c>
      <c r="K161" s="124"/>
      <c r="L161" s="126"/>
      <c r="M161" s="144" t="str">
        <f>IF(K161="(",")","")</f>
        <v/>
      </c>
      <c r="N161" s="124"/>
      <c r="O161" s="126"/>
      <c r="P161" s="144" t="str">
        <f>IF(N161="(",")","")</f>
        <v/>
      </c>
    </row>
    <row r="162" spans="5:17">
      <c r="E162" s="145"/>
      <c r="F162" s="427" t="s">
        <v>545</v>
      </c>
      <c r="G162" s="146"/>
      <c r="H162" s="147"/>
      <c r="I162" s="148"/>
      <c r="J162" s="148"/>
      <c r="K162" s="147"/>
      <c r="L162" s="148"/>
      <c r="M162" s="148"/>
      <c r="N162" s="148"/>
      <c r="O162" s="148"/>
      <c r="P162" s="149"/>
      <c r="Q162" s="134" t="s">
        <v>413</v>
      </c>
    </row>
  </sheetData>
  <sheetProtection password="C39D" sheet="1" objects="1" scenarios="1" formatColumns="0" formatRows="0"/>
  <mergeCells count="8">
    <mergeCell ref="H12:J12"/>
    <mergeCell ref="K12:M12"/>
    <mergeCell ref="N12:P12"/>
    <mergeCell ref="E8:P8"/>
    <mergeCell ref="E9:P9"/>
    <mergeCell ref="H11:J11"/>
    <mergeCell ref="K11:M11"/>
    <mergeCell ref="N11:P11"/>
  </mergeCells>
  <dataValidations count="8">
    <dataValidation type="decimal" allowBlank="1" showInputMessage="1" showErrorMessage="1" sqref="L162:P162 I162:J162 I137:J137 L137:P137 I134:J134 L134:P134 I126:J126 I115:J115 I111:J111 I97:J97 I130:J130 I123:J123 L115:P115 I119:J119 L119:P119 L97:P97 L111:P111 I107:J107 L107:P107 I103:J103 L103:P103 I100:J100 L100:P100 L126:P126 L130:P130 L123:P123 I152:J152 I140:J140 L140:P140 I149:J149 L149:P149 L152:P152 I155:J155 L155:P155 I159:J159 L159:P159 I44:J44 I34:J34 I38:J38 I29:J29 L29:P29 L44:P44 L38:P38 L34:P34 I25:J25 L25:P25 I21:J21 L21:P21 I47:J47 I56:J56 L56:P56 I51:J51 L51:P51 L47:P47 L17:P17 I17:J17 L78:P78 L73:P73 I73:J73 I78:J78 L66:P66 L63:P63 I63:J63 I66:J66 L94:P94 L82:P82 L86:P86 I86:J86 L91:P91 I91:J91 I82:J82 I94:J94">
      <formula1>0</formula1>
      <formula2>9.99999999999999E+22</formula2>
    </dataValidation>
    <dataValidation type="textLength" operator="lessThanOrEqual" allowBlank="1" showInputMessage="1" showErrorMessage="1" errorTitle="Ошибка" error="Допускается ввод не более 900 символов!" sqref="G148">
      <formula1>990</formula1>
    </dataValidation>
    <dataValidation type="textLength" operator="lessThanOrEqual" allowBlank="1" showInputMessage="1" showErrorMessage="1" sqref="G158 G161 G99 G102 G106 G110 G114 G118 G122 G125 G129 G133 G136 G139 G154 G151 G96 G43 G65 G37 G28 G33 G50 G55 G46 G20 G62 G93 G90 G85 G81 G72 G16 G77 G24">
      <formula1>990</formula1>
    </dataValidation>
    <dataValidation type="textLength" operator="lessThanOrEqual" allowBlank="1" showInputMessage="1" showErrorMessage="1" errorTitle="Ошибка" error="Допускается ввод не более 900 символов!" sqref="G143:G147">
      <formula1>900</formula1>
    </dataValidation>
    <dataValidation type="decimal" allowBlank="1" showInputMessage="1" showErrorMessage="1" sqref="L160 L141 I141 O141 L138 I138 O138 I127 O127 O124 I124 L124 O120 I120 L120 O112 I112 L112 O108 I108 L108 O104 I104 L104 O101 I101 L101 O135 I135 L135 L127 O150 I150 L150 O153 I153 L153 O160 I160 L39 I39 L35 I35 L45 I45 O39 O35 O45 O26 I26 L26 O30 I30 L30 O22 I22 L22 O57 I57 L57 O52 I52 L52 L18 I18 O18 L79 I79 O79 O74 I74 L74 O67 I67 L67 O64 I64 L64 O87 I87 L87 O92 I92 L92 O95 I95 L95 O13 I13 L13">
      <formula1>-9.99999999999999E+40</formula1>
      <formula2>9.99999999999999E+22</formula2>
    </dataValidation>
    <dataValidation type="textLength" operator="lessThanOrEqual" allowBlank="1" showInputMessage="1" showErrorMessage="1" errorTitle="Ошибка" error="Допускается ввод не более 900 символов" sqref="F161 F157:F158 F154 F151 F142:F148 F139 F136 F132:F133 F128:F129 F125 F121:F122 F117:F118 F113:F114 F109:F110 F105:F106 F102 F99 F96 F31:F33 F53:F55 F49:F50 F46 F40:F43 F65 F36:F37 F27:F28 F19:F20 F58:F62 F75:F77 F14:F16 F68:F72 F80:F81 F84:F85 F88:F90 F93 F23:F24">
      <formula1>900</formula1>
    </dataValidation>
    <dataValidation type="list" allowBlank="1" showDropDown="1" showInputMessage="1" showErrorMessage="1" errorTitle="Внимание" error="Возможен ввод только символа '('" sqref="N161 H161 K161 N157:N158 K157:K158 H157:H158 H154 K154 N154 N151 K151 H151 N142:N148 K142:K148 H142:H148 H139 K139 N139 N136 K136 H136 N132:N133 K132:K133 H132:H133 H128:H129 K128:K129 N128:N129 N125 K125 H125 N121:N122 K121:K122 H121:H122 H117:H118 K117:K118 N117:N118 N113:N114 K113:K114 H113:H114 H109:H110 K109:K110 N109:N110 N105:N106 K105:K106 H105:H106 H102 K102 N102 N99 K99 H99 K23:K24 K58:K62 H58:H62 K19:K20 N53:N55 K53:K55 H53:H55 N49:N50 K49:K50 H49:H50 N46 K46 H46 N40:N43 K40:K43 H40:H43 K36:K37 H36:H37 N65 K31:K33 N31:N33 N36:N37 N27:N28 K27:K28 H27:H28 H23:H24 H31:H33 N19:N20 N93 H19:H20 N58:N62 K65 H65 K75:K77 K68:K72 N68:N72 N14:N16 H75:H77 N75:N77 H68:H72 K80:K81 N80:N81 H80:H81 H84:H85 K84:K85 N84:N85 H88:H90 K88:K90 N88:N90 H93 K93 H14:H16 K14:K16 N23:N24">
      <formula1>"("</formula1>
    </dataValidation>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то в ячейке слева поставьте '('" sqref="I161 O161 L161 I157:I158 L157:L158 O157:O158 O154 L154 I154 I151 L151 O151 O142:O148 L142:L148 I142:I148 O139 L139 I139 I136 L136 O136 O132:O133 L132:L133 I132:I133 O128:O129 L128:L129 I128:I129 I125 L125 O125 O121:O122 L121:L122 I121:I122 I117:I118 L117:L118 O117:O118 O113:O114 L113:L114 I113:I114 I109:I110 L109:L110 O109:O110 O105:O106 L105:L106 I105:I106 O102 L102 I102 I99 L99 O99 O96 L58:L62 I58:I62 O19:O20 I53:I55 L53:L55 O53:O55 O49:O50 L49:L50 I49:I50 I46 L46 O46 O40:O43 L40:L43 I40:I43 L36:L37 O36:O37 O65 L31:L33 I31:I33 I36:I37 I27:I28 L27:L28 O27:O28 I23:I24 O23:O24 L19:L20 L96 I19:I20 O58:O62 O31:O33 L65 I65 L75:L77 L68:L72 O68:O72 I14:I16 O75:O77 I75:I77 I68:I72 L80:L81 I80:I81 O80:O81 I84:I85 L84:L85 O84:O85 I88:I90 L88:L90 O88:O90 I93 L93 O93 I96 L14:L16 O14:O16 L23:L24">
      <formula1>0</formula1>
      <formula2>9.99999999999999E+23</formula2>
    </dataValidation>
  </dataValidations>
  <hyperlinks>
    <hyperlink ref="F17" location="'Форма1. Расшифровка показателей'!A1" tooltip="Добавить запись" display="Добавить строку"/>
    <hyperlink ref="F21" location="'Форма1. Расшифровка показателей'!A1" tooltip="Добавить запись" display="Добавить строку"/>
    <hyperlink ref="F25" location="'Форма1. Расшифровка показателей'!A1" tooltip="Добавить запись" display="Добавить строку"/>
    <hyperlink ref="F29" location="'Форма1. Расшифровка показателей'!A1" tooltip="Добавить запись" display="Добавить строку"/>
    <hyperlink ref="F34" location="'Форма1. Расшифровка показателей'!A1" tooltip="Добавить запись" display="Добавить строку"/>
    <hyperlink ref="F38" location="'Форма1. Расшифровка показателей'!A1" tooltip="Добавить запись" display="Добавить строку"/>
    <hyperlink ref="F44" location="'Форма1. Расшифровка показателей'!A1" tooltip="Добавить запись" display="Добавить строку"/>
    <hyperlink ref="F47" location="'Форма1. Расшифровка показателей'!A1" tooltip="Добавить запись" display="Добавить строку"/>
    <hyperlink ref="F51" location="'Форма1. Расшифровка показателей'!A1" tooltip="Добавить запись" display="Добавить строку"/>
    <hyperlink ref="F56" location="'Форма1. Расшифровка показателей'!A1" tooltip="Добавить запись" display="Добавить строку"/>
    <hyperlink ref="F63" location="'Форма1. Расшифровка показателей'!A1" tooltip="Добавить запись" display="Добавить строку"/>
    <hyperlink ref="F66" location="'Форма1. Расшифровка показателей'!A1" tooltip="Добавить запись" display="Добавить строку"/>
    <hyperlink ref="F73" location="'Форма1. Расшифровка показателей'!A1" tooltip="Добавить запись" display="Добавить строку"/>
    <hyperlink ref="F78" location="'Форма1. Расшифровка показателей'!A1" tooltip="Добавить запись" display="Добавить строку"/>
    <hyperlink ref="F82" location="'Форма1. Расшифровка показателей'!A1" tooltip="Добавить запись" display="Добавить строку"/>
    <hyperlink ref="F86" location="'Форма1. Расшифровка показателей'!A1" tooltip="Добавить запись" display="Добавить строку"/>
    <hyperlink ref="F91" location="'Форма1. Расшифровка показателей'!A1" tooltip="Добавить запись" display="Добавить строку"/>
    <hyperlink ref="F94" location="'Форма1. Расшифровка показателей'!A1" tooltip="Добавить запись" display="Добавить строку"/>
    <hyperlink ref="F97" location="'Форма1. Расшифровка показателей'!A1" tooltip="Добавить запись" display="Добавить строку"/>
    <hyperlink ref="F100" location="'Форма1. Расшифровка показателей'!A1" tooltip="Добавить запись" display="Добавить строку"/>
    <hyperlink ref="F103" location="'Форма1. Расшифровка показателей'!A1" tooltip="Добавить запись" display="Добавить строку"/>
    <hyperlink ref="F107" location="'Форма1. Расшифровка показателей'!A1" tooltip="Добавить запись" display="Добавить строку"/>
    <hyperlink ref="F111" location="'Форма1. Расшифровка показателей'!A1" tooltip="Добавить запись" display="Добавить строку"/>
    <hyperlink ref="F115" location="'Форма1. Расшифровка показателей'!A1" tooltip="Добавить запись" display="Добавить строку"/>
    <hyperlink ref="F119" location="'Форма1. Расшифровка показателей'!A1" tooltip="Добавить запись" display="Добавить строку"/>
    <hyperlink ref="F123" location="'Форма1. Расшифровка показателей'!A1" tooltip="Добавить запись" display="Добавить строку"/>
    <hyperlink ref="F126" location="'Форма1. Расшифровка показателей'!A1" tooltip="Добавить запись" display="Добавить строку"/>
    <hyperlink ref="F130" location="'Форма1. Расшифровка показателей'!A1" tooltip="Добавить запись" display="Добавить строку"/>
    <hyperlink ref="F134" location="'Форма1. Расшифровка показателей'!A1" tooltip="Добавить запись" display="Добавить строку"/>
    <hyperlink ref="F137" location="'Форма1. Расшифровка показателей'!A1" tooltip="Добавить запись" display="Добавить строку"/>
    <hyperlink ref="F140" location="'Форма1. Расшифровка показателей'!A1" tooltip="Добавить запись" display="Добавить строку"/>
    <hyperlink ref="F149" location="'Форма1. Расшифровка показателей'!A1" tooltip="Добавить запись" display="Добавить строку"/>
    <hyperlink ref="F152" location="'Форма1. Расшифровка показателей'!A1" tooltip="Добавить запись" display="Добавить строку"/>
    <hyperlink ref="F155" location="'Форма1. Расшифровка показателей'!A1" tooltip="Добавить запись" display="Добавить строку"/>
    <hyperlink ref="F159" location="'Форма1. Расшифровка показателей'!A1" tooltip="Добавить запись" display="Добавить строку"/>
    <hyperlink ref="F162" location="'Форма1. Расшифровка показателей'!A1" tooltip="Добавить запись" display="Добавить строку"/>
  </hyperlinks>
  <pageMargins left="0.7" right="0.7" top="0.75" bottom="0.75" header="0.3" footer="0.3"/>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3"/>
  <dimension ref="B1:M39"/>
  <sheetViews>
    <sheetView showGridLines="0" topLeftCell="D18" workbookViewId="0">
      <selection activeCell="L30" sqref="L30"/>
    </sheetView>
  </sheetViews>
  <sheetFormatPr defaultColWidth="9.109375" defaultRowHeight="12.75"/>
  <cols>
    <col min="1" max="1" width="0" style="63" hidden="1" customWidth="1"/>
    <col min="2" max="3" width="3" style="63" hidden="1" customWidth="1"/>
    <col min="4" max="4" width="7" style="63" customWidth="1"/>
    <col min="5" max="5" width="15.44140625" style="63" customWidth="1"/>
    <col min="6" max="6" width="45.6640625" style="63" customWidth="1"/>
    <col min="7" max="7" width="5.88671875" style="63" customWidth="1"/>
    <col min="8" max="8" width="2.5546875" style="63" customWidth="1"/>
    <col min="9" max="9" width="21.6640625" style="63" customWidth="1"/>
    <col min="10" max="11" width="2.5546875" style="63" customWidth="1"/>
    <col min="12" max="12" width="21.6640625" style="63" customWidth="1"/>
    <col min="13" max="13" width="2.5546875" style="63" customWidth="1"/>
    <col min="14" max="14" width="9.109375" style="63" customWidth="1"/>
    <col min="15" max="16384" width="9.109375" style="63"/>
  </cols>
  <sheetData>
    <row r="1" spans="4:13" hidden="1"/>
    <row r="2" spans="4:13" hidden="1"/>
    <row r="3" spans="4:13" hidden="1"/>
    <row r="4" spans="4:13" hidden="1"/>
    <row r="5" spans="4:13" hidden="1"/>
    <row r="6" spans="4:13">
      <c r="D6" s="58"/>
      <c r="E6" s="52" t="str">
        <f ca="1">Getcode()</f>
        <v>ELPASS.FORMS.BH</v>
      </c>
      <c r="M6" s="15" t="str">
        <f ca="1">version</f>
        <v>Версия 1.0 от 01.10.2017</v>
      </c>
    </row>
    <row r="7" spans="4:13">
      <c r="D7" s="58"/>
    </row>
    <row r="8" spans="4:13">
      <c r="D8" s="58"/>
      <c r="K8" s="64"/>
      <c r="L8" s="64"/>
      <c r="M8" s="99" t="s">
        <v>778</v>
      </c>
    </row>
    <row r="9" spans="4:13" ht="25.5" customHeight="1">
      <c r="E9" s="488" t="s">
        <v>779</v>
      </c>
      <c r="F9" s="488"/>
      <c r="G9" s="488"/>
      <c r="H9" s="488"/>
      <c r="I9" s="488"/>
      <c r="J9" s="488"/>
      <c r="K9" s="488"/>
      <c r="L9" s="488"/>
      <c r="M9" s="488"/>
    </row>
    <row r="10" spans="4:13">
      <c r="I10" s="58"/>
    </row>
    <row r="11" spans="4:13">
      <c r="E11" s="58"/>
      <c r="F11" s="58"/>
      <c r="G11" s="58"/>
      <c r="H11" s="58"/>
    </row>
    <row r="12" spans="4:13" ht="29.25" customHeight="1">
      <c r="E12" s="122" t="s">
        <v>3</v>
      </c>
      <c r="F12" s="123" t="s">
        <v>780</v>
      </c>
      <c r="G12" s="123" t="s">
        <v>781</v>
      </c>
      <c r="H12" s="489" t="str">
        <f>"За "&amp;IF(List_01_reporting_period="","отчётный период",List_01_reporting_period&amp;" г.")</f>
        <v>За 2017 г.</v>
      </c>
      <c r="I12" s="489"/>
      <c r="J12" s="489"/>
      <c r="K12" s="489" t="str">
        <f>"За "&amp;IF(List_01_reporting_period="","отчётный период",List_01_reporting_period-1&amp;" г.")</f>
        <v>За 2016 г.</v>
      </c>
      <c r="L12" s="489"/>
      <c r="M12" s="489"/>
    </row>
    <row r="13" spans="4:13">
      <c r="E13" s="112">
        <v>1</v>
      </c>
      <c r="F13" s="113" t="s">
        <v>6</v>
      </c>
      <c r="G13" s="113" t="s">
        <v>7</v>
      </c>
      <c r="H13" s="490" t="s">
        <v>8</v>
      </c>
      <c r="I13" s="490"/>
      <c r="J13" s="490"/>
      <c r="K13" s="490" t="s">
        <v>9</v>
      </c>
      <c r="L13" s="490"/>
      <c r="M13" s="490"/>
    </row>
    <row r="14" spans="4:13" ht="25.5">
      <c r="E14" s="187"/>
      <c r="F14" s="125" t="s">
        <v>782</v>
      </c>
      <c r="G14" s="122" t="s">
        <v>783</v>
      </c>
      <c r="H14" s="124"/>
      <c r="I14" s="126">
        <v>69475</v>
      </c>
      <c r="J14" s="117" t="str">
        <f>IF(H14="(",")","")</f>
        <v/>
      </c>
      <c r="K14" s="124"/>
      <c r="L14" s="126">
        <v>73586</v>
      </c>
      <c r="M14" s="117" t="str">
        <f>IF(K14="(",")","")</f>
        <v/>
      </c>
    </row>
    <row r="15" spans="4:13">
      <c r="E15" s="187"/>
      <c r="F15" s="125" t="s">
        <v>784</v>
      </c>
      <c r="G15" s="122" t="s">
        <v>785</v>
      </c>
      <c r="H15" s="116" t="s">
        <v>181</v>
      </c>
      <c r="I15" s="126">
        <v>58803</v>
      </c>
      <c r="J15" s="118" t="s">
        <v>182</v>
      </c>
      <c r="K15" s="118" t="s">
        <v>181</v>
      </c>
      <c r="L15" s="126">
        <v>59768</v>
      </c>
      <c r="M15" s="118" t="s">
        <v>182</v>
      </c>
    </row>
    <row r="16" spans="4:13">
      <c r="E16" s="187"/>
      <c r="F16" s="125" t="s">
        <v>786</v>
      </c>
      <c r="G16" s="122" t="s">
        <v>787</v>
      </c>
      <c r="H16" s="124"/>
      <c r="I16" s="126">
        <v>10672</v>
      </c>
      <c r="J16" s="117" t="str">
        <f>IF(H16="(",")","")</f>
        <v/>
      </c>
      <c r="K16" s="124"/>
      <c r="L16" s="126">
        <v>13818</v>
      </c>
      <c r="M16" s="117" t="str">
        <f>IF(K16="(",")","")</f>
        <v/>
      </c>
    </row>
    <row r="17" spans="5:13">
      <c r="E17" s="187"/>
      <c r="F17" s="125" t="s">
        <v>788</v>
      </c>
      <c r="G17" s="122" t="s">
        <v>789</v>
      </c>
      <c r="H17" s="116" t="s">
        <v>181</v>
      </c>
      <c r="I17" s="126"/>
      <c r="J17" s="118" t="s">
        <v>182</v>
      </c>
      <c r="K17" s="118" t="s">
        <v>181</v>
      </c>
      <c r="L17" s="126"/>
      <c r="M17" s="118" t="s">
        <v>182</v>
      </c>
    </row>
    <row r="18" spans="5:13">
      <c r="E18" s="187"/>
      <c r="F18" s="125" t="s">
        <v>790</v>
      </c>
      <c r="G18" s="122" t="s">
        <v>791</v>
      </c>
      <c r="H18" s="116" t="s">
        <v>181</v>
      </c>
      <c r="I18" s="126">
        <v>10254</v>
      </c>
      <c r="J18" s="118" t="s">
        <v>182</v>
      </c>
      <c r="K18" s="118" t="s">
        <v>181</v>
      </c>
      <c r="L18" s="126">
        <v>11005</v>
      </c>
      <c r="M18" s="118" t="s">
        <v>182</v>
      </c>
    </row>
    <row r="19" spans="5:13">
      <c r="E19" s="187"/>
      <c r="F19" s="125" t="s">
        <v>792</v>
      </c>
      <c r="G19" s="122" t="s">
        <v>793</v>
      </c>
      <c r="H19" s="124"/>
      <c r="I19" s="126">
        <v>418</v>
      </c>
      <c r="J19" s="117" t="str">
        <f>IF(H19="(",")","")</f>
        <v/>
      </c>
      <c r="K19" s="124"/>
      <c r="L19" s="126">
        <v>2813</v>
      </c>
      <c r="M19" s="117" t="str">
        <f t="shared" ref="M19:M21" si="0">IF(K19="(",")","")</f>
        <v/>
      </c>
    </row>
    <row r="20" spans="5:13">
      <c r="E20" s="187"/>
      <c r="F20" s="125" t="s">
        <v>794</v>
      </c>
      <c r="G20" s="122" t="s">
        <v>795</v>
      </c>
      <c r="H20" s="124"/>
      <c r="I20" s="126"/>
      <c r="J20" s="117" t="str">
        <f>IF(H20="(",")","")</f>
        <v/>
      </c>
      <c r="K20" s="124"/>
      <c r="L20" s="126"/>
      <c r="M20" s="117" t="str">
        <f t="shared" si="0"/>
        <v/>
      </c>
    </row>
    <row r="21" spans="5:13">
      <c r="E21" s="187"/>
      <c r="F21" s="125" t="s">
        <v>796</v>
      </c>
      <c r="G21" s="122" t="s">
        <v>797</v>
      </c>
      <c r="H21" s="124"/>
      <c r="I21" s="126"/>
      <c r="J21" s="117" t="str">
        <f>IF(H21="(",")","")</f>
        <v/>
      </c>
      <c r="K21" s="124"/>
      <c r="L21" s="126"/>
      <c r="M21" s="117" t="str">
        <f t="shared" si="0"/>
        <v/>
      </c>
    </row>
    <row r="22" spans="5:13">
      <c r="E22" s="187"/>
      <c r="F22" s="125" t="s">
        <v>798</v>
      </c>
      <c r="G22" s="122" t="s">
        <v>799</v>
      </c>
      <c r="H22" s="116" t="s">
        <v>181</v>
      </c>
      <c r="I22" s="126"/>
      <c r="J22" s="118" t="s">
        <v>182</v>
      </c>
      <c r="K22" s="118" t="s">
        <v>181</v>
      </c>
      <c r="L22" s="126"/>
      <c r="M22" s="118" t="s">
        <v>182</v>
      </c>
    </row>
    <row r="23" spans="5:13">
      <c r="E23" s="187"/>
      <c r="F23" s="125" t="s">
        <v>800</v>
      </c>
      <c r="G23" s="122" t="s">
        <v>801</v>
      </c>
      <c r="H23" s="124"/>
      <c r="I23" s="126">
        <v>8626</v>
      </c>
      <c r="J23" s="118"/>
      <c r="K23" s="124"/>
      <c r="L23" s="126">
        <v>7663</v>
      </c>
      <c r="M23" s="117" t="str">
        <f>IF(K23="(",")","")</f>
        <v/>
      </c>
    </row>
    <row r="24" spans="5:13">
      <c r="E24" s="187"/>
      <c r="F24" s="125" t="s">
        <v>802</v>
      </c>
      <c r="G24" s="122" t="s">
        <v>803</v>
      </c>
      <c r="H24" s="116" t="s">
        <v>181</v>
      </c>
      <c r="I24" s="126">
        <v>8363</v>
      </c>
      <c r="J24" s="118" t="s">
        <v>182</v>
      </c>
      <c r="K24" s="118" t="s">
        <v>181</v>
      </c>
      <c r="L24" s="126">
        <v>5254</v>
      </c>
      <c r="M24" s="118" t="s">
        <v>182</v>
      </c>
    </row>
    <row r="25" spans="5:13">
      <c r="E25" s="187"/>
      <c r="F25" s="125" t="s">
        <v>804</v>
      </c>
      <c r="G25" s="122" t="s">
        <v>805</v>
      </c>
      <c r="H25" s="124"/>
      <c r="I25" s="126">
        <v>681</v>
      </c>
      <c r="J25" s="117" t="str">
        <f>IF(H25="(",")","")</f>
        <v/>
      </c>
      <c r="K25" s="124"/>
      <c r="L25" s="126">
        <v>5222</v>
      </c>
      <c r="M25" s="117" t="str">
        <f t="shared" ref="M25:M31" si="1">IF(K25="(",")","")</f>
        <v/>
      </c>
    </row>
    <row r="26" spans="5:13">
      <c r="E26" s="187"/>
      <c r="F26" s="125" t="s">
        <v>806</v>
      </c>
      <c r="G26" s="122" t="s">
        <v>807</v>
      </c>
      <c r="H26" s="116" t="s">
        <v>181</v>
      </c>
      <c r="I26" s="126">
        <v>84</v>
      </c>
      <c r="J26" s="118" t="s">
        <v>182</v>
      </c>
      <c r="K26" s="118" t="s">
        <v>181</v>
      </c>
      <c r="L26" s="126">
        <v>563</v>
      </c>
      <c r="M26" s="118" t="s">
        <v>182</v>
      </c>
    </row>
    <row r="27" spans="5:13">
      <c r="E27" s="187"/>
      <c r="F27" s="127" t="s">
        <v>808</v>
      </c>
      <c r="G27" s="122" t="s">
        <v>809</v>
      </c>
      <c r="H27" s="124"/>
      <c r="I27" s="126"/>
      <c r="J27" s="117" t="str">
        <f t="shared" ref="J27:J31" si="2">IF(H27="(",")","")</f>
        <v/>
      </c>
      <c r="K27" s="124"/>
      <c r="L27" s="126"/>
      <c r="M27" s="117" t="str">
        <f t="shared" si="1"/>
        <v/>
      </c>
    </row>
    <row r="28" spans="5:13">
      <c r="E28" s="187"/>
      <c r="F28" s="125" t="s">
        <v>810</v>
      </c>
      <c r="G28" s="122" t="s">
        <v>811</v>
      </c>
      <c r="H28" s="124"/>
      <c r="I28" s="126"/>
      <c r="J28" s="117" t="str">
        <f t="shared" si="2"/>
        <v/>
      </c>
      <c r="K28" s="124"/>
      <c r="L28" s="126"/>
      <c r="M28" s="117" t="str">
        <f t="shared" si="1"/>
        <v/>
      </c>
    </row>
    <row r="29" spans="5:13" ht="25.5" customHeight="1">
      <c r="E29" s="187"/>
      <c r="F29" s="125" t="s">
        <v>812</v>
      </c>
      <c r="G29" s="122" t="s">
        <v>813</v>
      </c>
      <c r="H29" s="124"/>
      <c r="I29" s="126"/>
      <c r="J29" s="117" t="str">
        <f t="shared" si="2"/>
        <v/>
      </c>
      <c r="K29" s="124"/>
      <c r="L29" s="126"/>
      <c r="M29" s="117" t="str">
        <f t="shared" si="1"/>
        <v/>
      </c>
    </row>
    <row r="30" spans="5:13">
      <c r="E30" s="187"/>
      <c r="F30" s="125" t="s">
        <v>814</v>
      </c>
      <c r="G30" s="122" t="s">
        <v>815</v>
      </c>
      <c r="H30" s="124" t="s">
        <v>181</v>
      </c>
      <c r="I30" s="126">
        <v>224</v>
      </c>
      <c r="J30" s="117" t="str">
        <f t="shared" si="2"/>
        <v>)</v>
      </c>
      <c r="K30" s="124" t="s">
        <v>181</v>
      </c>
      <c r="L30" s="126">
        <v>273</v>
      </c>
      <c r="M30" s="117" t="str">
        <f t="shared" si="1"/>
        <v>)</v>
      </c>
    </row>
    <row r="31" spans="5:13">
      <c r="E31" s="187"/>
      <c r="F31" s="125" t="s">
        <v>816</v>
      </c>
      <c r="G31" s="122" t="s">
        <v>817</v>
      </c>
      <c r="H31" s="124"/>
      <c r="I31" s="126">
        <v>373</v>
      </c>
      <c r="J31" s="117" t="str">
        <f t="shared" si="2"/>
        <v/>
      </c>
      <c r="K31" s="124"/>
      <c r="L31" s="126">
        <v>4386</v>
      </c>
      <c r="M31" s="117" t="str">
        <f t="shared" si="1"/>
        <v/>
      </c>
    </row>
    <row r="32" spans="5:13">
      <c r="E32" s="128"/>
      <c r="F32" s="129" t="s">
        <v>818</v>
      </c>
      <c r="G32" s="130"/>
      <c r="H32" s="130"/>
      <c r="I32" s="130"/>
      <c r="J32" s="130"/>
      <c r="K32" s="130"/>
      <c r="L32" s="130"/>
      <c r="M32" s="130"/>
    </row>
    <row r="33" spans="5:13" ht="25.5">
      <c r="E33" s="187"/>
      <c r="F33" s="125" t="s">
        <v>819</v>
      </c>
      <c r="G33" s="122" t="s">
        <v>820</v>
      </c>
      <c r="H33" s="124"/>
      <c r="I33" s="126"/>
      <c r="J33" s="117" t="str">
        <f t="shared" ref="J33:J34" si="3">IF(H33="(",")","")</f>
        <v/>
      </c>
      <c r="K33" s="124"/>
      <c r="L33" s="126"/>
      <c r="M33" s="117" t="str">
        <f>IF(K33="(",")","")</f>
        <v/>
      </c>
    </row>
    <row r="34" spans="5:13" ht="25.5">
      <c r="E34" s="187"/>
      <c r="F34" s="125" t="s">
        <v>821</v>
      </c>
      <c r="G34" s="122" t="s">
        <v>822</v>
      </c>
      <c r="H34" s="124"/>
      <c r="I34" s="126"/>
      <c r="J34" s="117" t="str">
        <f t="shared" si="3"/>
        <v/>
      </c>
      <c r="K34" s="124"/>
      <c r="L34" s="126"/>
      <c r="M34" s="117" t="str">
        <f>IF(K34="(",")","")</f>
        <v/>
      </c>
    </row>
    <row r="35" spans="5:13">
      <c r="E35" s="187"/>
      <c r="F35" s="125" t="s">
        <v>823</v>
      </c>
      <c r="G35" s="122" t="s">
        <v>824</v>
      </c>
      <c r="H35" s="117" t="str">
        <f>IF((SUMIF(H31:H34,"",I31:I34)-SUMIF(H31:H34,"(",I31:I34))&lt;0,"(","")</f>
        <v/>
      </c>
      <c r="I35" s="131">
        <f>ABS(SUMIF(H31:H34,"",I31:I34)-SUMIF(H31:H34,"(",I31:I34))</f>
        <v>373</v>
      </c>
      <c r="J35" s="117" t="str">
        <f>IF(H35="(",")","")</f>
        <v/>
      </c>
      <c r="K35" s="117" t="str">
        <f>IF((SUMIF(K31:K34,"",L31:L34)-SUMIF(K31:K34,"(",L31:L34))&lt;0,"(","")</f>
        <v/>
      </c>
      <c r="L35" s="131">
        <f>ABS(SUMIF(K31:K34,"",L31:L34)-SUMIF(K31:K34,"(",L31:L34))</f>
        <v>4386</v>
      </c>
      <c r="M35" s="117" t="str">
        <f>IF(K35="(",")","")</f>
        <v/>
      </c>
    </row>
    <row r="36" spans="5:13">
      <c r="E36" s="187"/>
      <c r="F36" s="125" t="s">
        <v>825</v>
      </c>
      <c r="G36" s="122" t="s">
        <v>826</v>
      </c>
      <c r="H36" s="124"/>
      <c r="I36" s="126"/>
      <c r="J36" s="117" t="str">
        <f>IF(H36="(",")","")</f>
        <v/>
      </c>
      <c r="K36" s="124"/>
      <c r="L36" s="126"/>
      <c r="M36" s="117" t="str">
        <f>IF(K36="(",")","")</f>
        <v/>
      </c>
    </row>
    <row r="37" spans="5:13">
      <c r="E37" s="187"/>
      <c r="F37" s="127" t="s">
        <v>827</v>
      </c>
      <c r="G37" s="122"/>
      <c r="H37" s="132"/>
      <c r="I37" s="124"/>
      <c r="J37" s="118"/>
      <c r="K37" s="116"/>
      <c r="L37" s="124"/>
      <c r="M37" s="118"/>
    </row>
    <row r="38" spans="5:13">
      <c r="E38" s="187"/>
      <c r="F38" s="125" t="s">
        <v>828</v>
      </c>
      <c r="G38" s="122" t="s">
        <v>829</v>
      </c>
      <c r="H38" s="124"/>
      <c r="I38" s="126"/>
      <c r="J38" s="117" t="str">
        <f>IF(H38="(",")","")</f>
        <v/>
      </c>
      <c r="K38" s="124"/>
      <c r="L38" s="126"/>
      <c r="M38" s="117" t="str">
        <f>IF(K38="(",")","")</f>
        <v/>
      </c>
    </row>
    <row r="39" spans="5:13">
      <c r="E39" s="187"/>
      <c r="F39" s="127" t="s">
        <v>830</v>
      </c>
      <c r="G39" s="122"/>
      <c r="H39" s="116"/>
      <c r="I39" s="124"/>
      <c r="J39" s="118"/>
      <c r="K39" s="116"/>
      <c r="L39" s="124"/>
      <c r="M39" s="118"/>
    </row>
  </sheetData>
  <sheetProtection password="C39D" sheet="1" objects="1" scenarios="1" formatColumns="0" formatRows="0"/>
  <mergeCells count="5">
    <mergeCell ref="E9:M9"/>
    <mergeCell ref="H12:J12"/>
    <mergeCell ref="K12:M12"/>
    <mergeCell ref="H13:J13"/>
    <mergeCell ref="K13:M13"/>
  </mergeCells>
  <dataValidations xWindow="546" yWindow="738" count="6">
    <dataValidation type="textLength" operator="lessThanOrEqual" allowBlank="1" showInputMessage="1" showErrorMessage="1" errorTitle="Ошибка" error="Допускается ввод не более 900 символов!" sqref="E33:E39 E14:E31">
      <formula1>900</formula1>
    </dataValidation>
    <dataValidation allowBlank="1" sqref="I35 L35"/>
    <dataValidation type="list" allowBlank="1" showInputMessage="1" showErrorMessage="1" errorTitle="Внимание" error="Выберите значение из списка!" prompt="Выберите значение из списка" sqref="I37 L37 I39 L39">
      <formula1>Reference_Unit2</formula1>
    </dataValidation>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то в ячейке слева поставьте '('" sqref="I14 L14 I16 L16 I19:I21 L19:L21 I23 L23 I25 L25 I27:I31 L27:L31 I33:I34 L33:L34 I36 I38 L36 L38">
      <formula1>0</formula1>
      <formula2>9.99999999999999E+23</formula2>
    </dataValidation>
    <dataValidation type="whole" allowBlank="1" showInputMessage="1" showErrorMessage="1" errorTitle="Внимание" error="Допускается ввод только целых не отрицательных чисел" sqref="I15 L15 I17:I18 L17:L18 I22 L22 I24 L24 L26 I26">
      <formula1>0</formula1>
      <formula2>9.99999999999999E+23</formula2>
    </dataValidation>
    <dataValidation type="list" allowBlank="1" showDropDown="1" showInputMessage="1" showErrorMessage="1" errorTitle="Внимание" error="Возможен ввод только символа '('" sqref="H14 K14 K16 H16 H19:H21 K19:K21 K23 H23 H25 K25 K27:K31 H27:H31 H33:H34 K33:K34 K36 K38 H38 H36">
      <formula1>"("</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4"/>
  <dimension ref="D1:N94"/>
  <sheetViews>
    <sheetView showGridLines="0" tabSelected="1" topLeftCell="D18" zoomScaleNormal="100" workbookViewId="0">
      <selection activeCell="G88" sqref="G88"/>
    </sheetView>
  </sheetViews>
  <sheetFormatPr defaultColWidth="9.109375" defaultRowHeight="12.75"/>
  <cols>
    <col min="1" max="3" width="0" style="109" hidden="1" customWidth="1"/>
    <col min="4" max="5" width="9.109375" style="109" customWidth="1"/>
    <col min="6" max="6" width="40.6640625" style="109" customWidth="1"/>
    <col min="7" max="7" width="8" style="109" customWidth="1"/>
    <col min="8" max="8" width="2.5546875" style="109" customWidth="1"/>
    <col min="9" max="9" width="21.6640625" style="109" customWidth="1"/>
    <col min="10" max="11" width="2.5546875" style="109" customWidth="1"/>
    <col min="12" max="12" width="21.6640625" style="109" customWidth="1"/>
    <col min="13" max="13" width="3.5546875" style="109" customWidth="1"/>
    <col min="14" max="14" width="29.6640625" style="428" customWidth="1"/>
    <col min="15" max="15" width="9.109375" style="109" customWidth="1"/>
    <col min="16" max="16384" width="9.109375" style="109"/>
  </cols>
  <sheetData>
    <row r="1" spans="4:13" hidden="1"/>
    <row r="2" spans="4:13" hidden="1"/>
    <row r="3" spans="4:13" hidden="1"/>
    <row r="4" spans="4:13" hidden="1"/>
    <row r="5" spans="4:13">
      <c r="E5" s="52" t="str">
        <f ca="1">Getcode()</f>
        <v>ELPASS.FORMS.BH</v>
      </c>
      <c r="F5" s="63"/>
      <c r="G5" s="63"/>
      <c r="H5" s="63"/>
      <c r="I5" s="63"/>
      <c r="J5" s="63"/>
      <c r="K5" s="63"/>
      <c r="L5" s="63"/>
      <c r="M5" s="15" t="str">
        <f ca="1">version</f>
        <v>Версия 1.0 от 01.10.2017</v>
      </c>
    </row>
    <row r="6" spans="4:13">
      <c r="E6" s="63"/>
      <c r="F6" s="63"/>
      <c r="G6" s="63"/>
      <c r="H6" s="63"/>
      <c r="I6" s="63"/>
      <c r="J6" s="63"/>
      <c r="K6" s="63"/>
      <c r="L6" s="63"/>
      <c r="M6" s="63"/>
    </row>
    <row r="7" spans="4:13">
      <c r="E7" s="63"/>
      <c r="F7" s="63"/>
      <c r="G7" s="63"/>
      <c r="H7" s="63"/>
      <c r="I7" s="63"/>
      <c r="J7" s="63"/>
      <c r="K7" s="64"/>
      <c r="L7" s="64"/>
      <c r="M7" s="99" t="s">
        <v>831</v>
      </c>
    </row>
    <row r="8" spans="4:13" ht="13.5" customHeight="1">
      <c r="E8" s="480" t="s">
        <v>779</v>
      </c>
      <c r="F8" s="480"/>
      <c r="G8" s="480"/>
      <c r="H8" s="480"/>
      <c r="I8" s="480"/>
      <c r="J8" s="480"/>
      <c r="K8" s="480"/>
      <c r="L8" s="480"/>
      <c r="M8" s="480"/>
    </row>
    <row r="9" spans="4:13" ht="13.5" customHeight="1">
      <c r="E9" s="491" t="s">
        <v>536</v>
      </c>
      <c r="F9" s="491"/>
      <c r="G9" s="491"/>
      <c r="H9" s="491"/>
      <c r="I9" s="491"/>
      <c r="J9" s="491"/>
      <c r="K9" s="491"/>
      <c r="L9" s="491"/>
      <c r="M9" s="491"/>
    </row>
    <row r="11" spans="4:13" ht="25.5">
      <c r="E11" s="110" t="s">
        <v>167</v>
      </c>
      <c r="F11" s="111" t="s">
        <v>168</v>
      </c>
      <c r="G11" s="111" t="s">
        <v>5</v>
      </c>
      <c r="H11" s="489" t="str">
        <f>"За "&amp;IF(List_01_reporting_period="","отчётный период",List_01_reporting_period&amp;" г.")</f>
        <v>За 2017 г.</v>
      </c>
      <c r="I11" s="489"/>
      <c r="J11" s="489"/>
      <c r="K11" s="489" t="str">
        <f>"За "&amp;IF(List_01_reporting_period="","отчётный период",List_01_reporting_period-1&amp;" г.")</f>
        <v>За 2016 г.</v>
      </c>
      <c r="L11" s="489"/>
      <c r="M11" s="489"/>
    </row>
    <row r="12" spans="4:13">
      <c r="E12" s="112">
        <v>1</v>
      </c>
      <c r="F12" s="113" t="s">
        <v>6</v>
      </c>
      <c r="G12" s="113" t="s">
        <v>7</v>
      </c>
      <c r="H12" s="490" t="s">
        <v>8</v>
      </c>
      <c r="I12" s="490"/>
      <c r="J12" s="490"/>
      <c r="K12" s="490" t="s">
        <v>9</v>
      </c>
      <c r="L12" s="490"/>
      <c r="M12" s="490"/>
    </row>
    <row r="13" spans="4:13">
      <c r="E13" s="197" t="s">
        <v>537</v>
      </c>
      <c r="F13" s="115" t="s">
        <v>832</v>
      </c>
      <c r="G13" s="116"/>
      <c r="H13" s="117" t="str">
        <f>IF('Форма 2. Доходы-расходы'!H14="(","(","")</f>
        <v/>
      </c>
      <c r="I13" s="131">
        <f>'Форма 2. Доходы-расходы'!I14</f>
        <v>69475</v>
      </c>
      <c r="J13" s="117" t="str">
        <f>IF(H13="(",")","")</f>
        <v/>
      </c>
      <c r="K13" s="117" t="str">
        <f>IF('Форма 2. Доходы-расходы'!K14="(","(","")</f>
        <v/>
      </c>
      <c r="L13" s="131">
        <f>'Форма 2. Доходы-расходы'!L14</f>
        <v>73586</v>
      </c>
      <c r="M13" s="117" t="str">
        <f>IF(K13="(",")","")</f>
        <v/>
      </c>
    </row>
    <row r="14" spans="4:13">
      <c r="E14" s="197" t="s">
        <v>498</v>
      </c>
      <c r="F14" s="205" t="s">
        <v>2850</v>
      </c>
      <c r="G14" s="116" t="s">
        <v>833</v>
      </c>
      <c r="H14" s="124"/>
      <c r="I14" s="126">
        <v>38976</v>
      </c>
      <c r="J14" s="154" t="str">
        <f>IF(H14="(",")","")</f>
        <v/>
      </c>
      <c r="K14" s="124"/>
      <c r="L14" s="126">
        <v>38340</v>
      </c>
      <c r="M14" s="154" t="str">
        <f>IF(K14="(",")","")</f>
        <v/>
      </c>
    </row>
    <row r="15" spans="4:13">
      <c r="E15" s="197" t="s">
        <v>504</v>
      </c>
      <c r="F15" s="205" t="s">
        <v>2851</v>
      </c>
      <c r="G15" s="116" t="s">
        <v>834</v>
      </c>
      <c r="H15" s="124"/>
      <c r="I15" s="126">
        <v>29697</v>
      </c>
      <c r="J15" s="154" t="str">
        <f>IF(H15="(",")","")</f>
        <v/>
      </c>
      <c r="K15" s="124"/>
      <c r="L15" s="126">
        <v>34504</v>
      </c>
      <c r="M15" s="154" t="str">
        <f>IF(K15="(",")","")</f>
        <v/>
      </c>
    </row>
    <row r="16" spans="4:13" s="314" customFormat="1" ht="22.5">
      <c r="D16" s="589" t="s">
        <v>2849</v>
      </c>
      <c r="E16" s="197" t="s">
        <v>508</v>
      </c>
      <c r="F16" s="210" t="s">
        <v>2852</v>
      </c>
      <c r="G16" s="429" t="s">
        <v>2854</v>
      </c>
      <c r="H16" s="124"/>
      <c r="I16" s="126">
        <v>767</v>
      </c>
      <c r="J16" s="154" t="str">
        <f>IF(H16="(",")","")</f>
        <v/>
      </c>
      <c r="K16" s="124"/>
      <c r="L16" s="126">
        <v>695</v>
      </c>
      <c r="M16" s="154" t="str">
        <f>IF(K16="(",")","")</f>
        <v/>
      </c>
    </row>
    <row r="17" spans="4:14" s="314" customFormat="1" ht="22.5">
      <c r="D17" s="589" t="s">
        <v>2849</v>
      </c>
      <c r="E17" s="197" t="s">
        <v>515</v>
      </c>
      <c r="F17" s="210" t="s">
        <v>2853</v>
      </c>
      <c r="G17" s="429" t="s">
        <v>2855</v>
      </c>
      <c r="H17" s="124"/>
      <c r="I17" s="126">
        <v>35</v>
      </c>
      <c r="J17" s="154" t="str">
        <f>IF(H17="(",")","")</f>
        <v/>
      </c>
      <c r="K17" s="124"/>
      <c r="L17" s="126">
        <v>47</v>
      </c>
      <c r="M17" s="154" t="str">
        <f>IF(K17="(",")","")</f>
        <v/>
      </c>
    </row>
    <row r="18" spans="4:14">
      <c r="E18" s="198"/>
      <c r="F18" s="199" t="s">
        <v>545</v>
      </c>
      <c r="G18" s="119"/>
      <c r="H18" s="119"/>
      <c r="I18" s="120"/>
      <c r="J18" s="120"/>
      <c r="K18" s="120"/>
      <c r="L18" s="120"/>
      <c r="M18" s="121"/>
      <c r="N18" s="134" t="s">
        <v>415</v>
      </c>
    </row>
    <row r="19" spans="4:14">
      <c r="E19" s="197" t="s">
        <v>6</v>
      </c>
      <c r="F19" s="115" t="s">
        <v>835</v>
      </c>
      <c r="G19" s="116"/>
      <c r="H19" s="117" t="str">
        <f>IF('Форма 2. Доходы-расходы'!H15="(","(","")</f>
        <v>(</v>
      </c>
      <c r="I19" s="131">
        <f>'Форма 2. Доходы-расходы'!I15</f>
        <v>58803</v>
      </c>
      <c r="J19" s="117" t="str">
        <f>IF(H19="(",")","")</f>
        <v>)</v>
      </c>
      <c r="K19" s="117" t="str">
        <f>IF('Форма 2. Доходы-расходы'!K15="(","(","")</f>
        <v>(</v>
      </c>
      <c r="L19" s="131">
        <f>'Форма 2. Доходы-расходы'!L15</f>
        <v>59768</v>
      </c>
      <c r="M19" s="117" t="str">
        <f>IF(K19="(",")","")</f>
        <v>)</v>
      </c>
    </row>
    <row r="20" spans="4:14">
      <c r="E20" s="197" t="s">
        <v>367</v>
      </c>
      <c r="F20" s="205" t="s">
        <v>2850</v>
      </c>
      <c r="G20" s="116" t="s">
        <v>836</v>
      </c>
      <c r="H20" s="116" t="s">
        <v>181</v>
      </c>
      <c r="I20" s="126">
        <v>37490</v>
      </c>
      <c r="J20" s="118" t="s">
        <v>182</v>
      </c>
      <c r="K20" s="118" t="s">
        <v>181</v>
      </c>
      <c r="L20" s="126">
        <v>36969</v>
      </c>
      <c r="M20" s="118" t="s">
        <v>182</v>
      </c>
    </row>
    <row r="21" spans="4:14">
      <c r="E21" s="197" t="s">
        <v>369</v>
      </c>
      <c r="F21" s="205" t="s">
        <v>2851</v>
      </c>
      <c r="G21" s="116">
        <v>21202</v>
      </c>
      <c r="H21" s="116" t="s">
        <v>181</v>
      </c>
      <c r="I21" s="126">
        <v>21135</v>
      </c>
      <c r="J21" s="118" t="s">
        <v>182</v>
      </c>
      <c r="K21" s="118" t="s">
        <v>181</v>
      </c>
      <c r="L21" s="126">
        <v>22583</v>
      </c>
      <c r="M21" s="118" t="s">
        <v>182</v>
      </c>
    </row>
    <row r="22" spans="4:14" s="314" customFormat="1" ht="22.5">
      <c r="D22" s="589" t="s">
        <v>2849</v>
      </c>
      <c r="E22" s="197" t="s">
        <v>371</v>
      </c>
      <c r="F22" s="210" t="s">
        <v>2865</v>
      </c>
      <c r="G22" s="429" t="s">
        <v>2856</v>
      </c>
      <c r="H22" s="116" t="s">
        <v>181</v>
      </c>
      <c r="I22" s="126">
        <v>56</v>
      </c>
      <c r="J22" s="118" t="s">
        <v>182</v>
      </c>
      <c r="K22" s="118" t="s">
        <v>181</v>
      </c>
      <c r="L22" s="126">
        <v>49</v>
      </c>
      <c r="M22" s="118" t="s">
        <v>182</v>
      </c>
    </row>
    <row r="23" spans="4:14" s="314" customFormat="1" ht="22.5">
      <c r="D23" s="589" t="s">
        <v>2849</v>
      </c>
      <c r="E23" s="197" t="s">
        <v>373</v>
      </c>
      <c r="F23" s="210" t="s">
        <v>2853</v>
      </c>
      <c r="G23" s="429" t="s">
        <v>2857</v>
      </c>
      <c r="H23" s="116" t="s">
        <v>181</v>
      </c>
      <c r="I23" s="126">
        <v>122</v>
      </c>
      <c r="J23" s="118" t="s">
        <v>182</v>
      </c>
      <c r="K23" s="118" t="s">
        <v>181</v>
      </c>
      <c r="L23" s="126">
        <v>167</v>
      </c>
      <c r="M23" s="118" t="s">
        <v>182</v>
      </c>
    </row>
    <row r="24" spans="4:14">
      <c r="E24" s="198"/>
      <c r="F24" s="199" t="s">
        <v>545</v>
      </c>
      <c r="G24" s="119"/>
      <c r="H24" s="119"/>
      <c r="I24" s="120"/>
      <c r="J24" s="120"/>
      <c r="K24" s="120"/>
      <c r="L24" s="120"/>
      <c r="M24" s="121"/>
      <c r="N24" s="134" t="s">
        <v>417</v>
      </c>
    </row>
    <row r="25" spans="4:14">
      <c r="E25" s="197" t="s">
        <v>7</v>
      </c>
      <c r="F25" s="115" t="s">
        <v>837</v>
      </c>
      <c r="G25" s="116"/>
      <c r="H25" s="117" t="str">
        <f>IF('Форма 2. Доходы-расходы'!H16="(","(","")</f>
        <v/>
      </c>
      <c r="I25" s="131">
        <f>'Форма 2. Доходы-расходы'!I16</f>
        <v>10672</v>
      </c>
      <c r="J25" s="117" t="str">
        <f>IF(H25="(",")","")</f>
        <v/>
      </c>
      <c r="K25" s="117" t="str">
        <f>IF('Форма 2. Доходы-расходы'!K16="(","(","")</f>
        <v/>
      </c>
      <c r="L25" s="131">
        <f>'Форма 2. Доходы-расходы'!L16</f>
        <v>13818</v>
      </c>
      <c r="M25" s="117" t="str">
        <f>IF(K25="(",")","")</f>
        <v/>
      </c>
    </row>
    <row r="26" spans="4:14">
      <c r="E26" s="197" t="s">
        <v>382</v>
      </c>
      <c r="F26" s="205" t="s">
        <v>2850</v>
      </c>
      <c r="G26" s="116" t="s">
        <v>838</v>
      </c>
      <c r="H26" s="124"/>
      <c r="I26" s="126">
        <v>1486</v>
      </c>
      <c r="J26" s="154" t="str">
        <f>IF(H26="(",")","")</f>
        <v/>
      </c>
      <c r="K26" s="124"/>
      <c r="L26" s="126">
        <v>1371</v>
      </c>
      <c r="M26" s="154" t="str">
        <f>IF(K26="(",")","")</f>
        <v/>
      </c>
    </row>
    <row r="27" spans="4:14">
      <c r="E27" s="197" t="s">
        <v>387</v>
      </c>
      <c r="F27" s="205" t="s">
        <v>2851</v>
      </c>
      <c r="G27" s="116" t="s">
        <v>839</v>
      </c>
      <c r="H27" s="124"/>
      <c r="I27" s="126">
        <v>8562</v>
      </c>
      <c r="J27" s="154" t="str">
        <f>IF(H27="(",")","")</f>
        <v/>
      </c>
      <c r="K27" s="124"/>
      <c r="L27" s="126">
        <v>11921</v>
      </c>
      <c r="M27" s="154" t="str">
        <f>IF(K27="(",")","")</f>
        <v/>
      </c>
    </row>
    <row r="28" spans="4:14" s="314" customFormat="1" ht="22.5">
      <c r="D28" s="589" t="s">
        <v>2849</v>
      </c>
      <c r="E28" s="197" t="s">
        <v>398</v>
      </c>
      <c r="F28" s="210" t="s">
        <v>2865</v>
      </c>
      <c r="G28" s="429" t="s">
        <v>2858</v>
      </c>
      <c r="H28" s="124"/>
      <c r="I28" s="126">
        <v>711</v>
      </c>
      <c r="J28" s="154" t="str">
        <f>IF(H28="(",")","")</f>
        <v/>
      </c>
      <c r="K28" s="124"/>
      <c r="L28" s="126">
        <v>646</v>
      </c>
      <c r="M28" s="154" t="str">
        <f>IF(K28="(",")","")</f>
        <v/>
      </c>
    </row>
    <row r="29" spans="4:14" s="314" customFormat="1" ht="22.5">
      <c r="D29" s="589" t="s">
        <v>2849</v>
      </c>
      <c r="E29" s="197" t="s">
        <v>400</v>
      </c>
      <c r="F29" s="210" t="s">
        <v>2853</v>
      </c>
      <c r="G29" s="429" t="s">
        <v>2859</v>
      </c>
      <c r="H29" s="124" t="s">
        <v>181</v>
      </c>
      <c r="I29" s="126">
        <v>87</v>
      </c>
      <c r="J29" s="154" t="str">
        <f>IF(H29="(",")","")</f>
        <v>)</v>
      </c>
      <c r="K29" s="124" t="s">
        <v>181</v>
      </c>
      <c r="L29" s="126">
        <v>120</v>
      </c>
      <c r="M29" s="154" t="str">
        <f>IF(K29="(",")","")</f>
        <v>)</v>
      </c>
    </row>
    <row r="30" spans="4:14">
      <c r="E30" s="198"/>
      <c r="F30" s="199" t="s">
        <v>545</v>
      </c>
      <c r="G30" s="119"/>
      <c r="H30" s="119"/>
      <c r="I30" s="120"/>
      <c r="J30" s="120"/>
      <c r="K30" s="120"/>
      <c r="L30" s="120"/>
      <c r="M30" s="121"/>
      <c r="N30" s="134" t="s">
        <v>415</v>
      </c>
    </row>
    <row r="31" spans="4:14">
      <c r="E31" s="197" t="s">
        <v>8</v>
      </c>
      <c r="F31" s="115" t="s">
        <v>840</v>
      </c>
      <c r="G31" s="116"/>
      <c r="H31" s="117" t="str">
        <f>IF('Форма 2. Доходы-расходы'!H17="(","(","")</f>
        <v>(</v>
      </c>
      <c r="I31" s="131">
        <f>'Форма 2. Доходы-расходы'!I17</f>
        <v>0</v>
      </c>
      <c r="J31" s="117" t="str">
        <f>IF(H31="(",")","")</f>
        <v>)</v>
      </c>
      <c r="K31" s="117" t="str">
        <f>IF('Форма 2. Доходы-расходы'!K17="(","(","")</f>
        <v>(</v>
      </c>
      <c r="L31" s="131">
        <f>'Форма 2. Доходы-расходы'!L17</f>
        <v>0</v>
      </c>
      <c r="M31" s="117" t="str">
        <f>IF(K31="(",")","")</f>
        <v>)</v>
      </c>
    </row>
    <row r="32" spans="4:14">
      <c r="E32" s="197" t="s">
        <v>225</v>
      </c>
      <c r="F32" s="205"/>
      <c r="G32" s="116" t="s">
        <v>841</v>
      </c>
      <c r="H32" s="116" t="s">
        <v>181</v>
      </c>
      <c r="I32" s="126"/>
      <c r="J32" s="118" t="s">
        <v>182</v>
      </c>
      <c r="K32" s="118" t="s">
        <v>181</v>
      </c>
      <c r="L32" s="126"/>
      <c r="M32" s="118" t="s">
        <v>182</v>
      </c>
    </row>
    <row r="33" spans="4:14">
      <c r="E33" s="198"/>
      <c r="F33" s="199" t="s">
        <v>545</v>
      </c>
      <c r="G33" s="119"/>
      <c r="H33" s="119"/>
      <c r="I33" s="120"/>
      <c r="J33" s="120"/>
      <c r="K33" s="120"/>
      <c r="L33" s="120"/>
      <c r="M33" s="121"/>
      <c r="N33" s="134" t="s">
        <v>417</v>
      </c>
    </row>
    <row r="34" spans="4:14">
      <c r="E34" s="197" t="s">
        <v>9</v>
      </c>
      <c r="F34" s="115" t="s">
        <v>842</v>
      </c>
      <c r="G34" s="116"/>
      <c r="H34" s="117" t="str">
        <f>IF('Форма 2. Доходы-расходы'!H18="(","(","")</f>
        <v>(</v>
      </c>
      <c r="I34" s="131">
        <f>'Форма 2. Доходы-расходы'!I18</f>
        <v>10254</v>
      </c>
      <c r="J34" s="117" t="str">
        <f>IF(H34="(",")","")</f>
        <v>)</v>
      </c>
      <c r="K34" s="117" t="str">
        <f>IF('Форма 2. Доходы-расходы'!K18="(","(","")</f>
        <v>(</v>
      </c>
      <c r="L34" s="131">
        <f>'Форма 2. Доходы-расходы'!L18</f>
        <v>11005</v>
      </c>
      <c r="M34" s="117" t="str">
        <f>IF(K34="(",")","")</f>
        <v>)</v>
      </c>
    </row>
    <row r="35" spans="4:14">
      <c r="E35" s="197" t="s">
        <v>569</v>
      </c>
      <c r="F35" s="205" t="s">
        <v>2850</v>
      </c>
      <c r="G35" s="116" t="s">
        <v>843</v>
      </c>
      <c r="H35" s="116" t="s">
        <v>181</v>
      </c>
      <c r="I35" s="126">
        <v>6083</v>
      </c>
      <c r="J35" s="118" t="s">
        <v>182</v>
      </c>
      <c r="K35" s="118" t="s">
        <v>181</v>
      </c>
      <c r="L35" s="126">
        <v>5737</v>
      </c>
      <c r="M35" s="118" t="s">
        <v>182</v>
      </c>
    </row>
    <row r="36" spans="4:14" s="314" customFormat="1" ht="22.5">
      <c r="D36" s="589" t="s">
        <v>2849</v>
      </c>
      <c r="E36" s="197" t="s">
        <v>274</v>
      </c>
      <c r="F36" s="210" t="s">
        <v>2851</v>
      </c>
      <c r="G36" s="429" t="s">
        <v>2861</v>
      </c>
      <c r="H36" s="116" t="s">
        <v>181</v>
      </c>
      <c r="I36" s="126">
        <v>3842</v>
      </c>
      <c r="J36" s="118" t="s">
        <v>182</v>
      </c>
      <c r="K36" s="118" t="s">
        <v>181</v>
      </c>
      <c r="L36" s="126">
        <v>4869</v>
      </c>
      <c r="M36" s="118" t="s">
        <v>182</v>
      </c>
    </row>
    <row r="37" spans="4:14" s="314" customFormat="1" ht="22.5">
      <c r="D37" s="589" t="s">
        <v>2849</v>
      </c>
      <c r="E37" s="197" t="s">
        <v>572</v>
      </c>
      <c r="F37" s="210" t="s">
        <v>2865</v>
      </c>
      <c r="G37" s="429" t="s">
        <v>2860</v>
      </c>
      <c r="H37" s="116" t="s">
        <v>181</v>
      </c>
      <c r="I37" s="126">
        <v>113</v>
      </c>
      <c r="J37" s="118" t="s">
        <v>182</v>
      </c>
      <c r="K37" s="118" t="s">
        <v>181</v>
      </c>
      <c r="L37" s="126">
        <v>105</v>
      </c>
      <c r="M37" s="118" t="s">
        <v>182</v>
      </c>
    </row>
    <row r="38" spans="4:14" s="314" customFormat="1" ht="22.5">
      <c r="D38" s="589" t="s">
        <v>2849</v>
      </c>
      <c r="E38" s="197" t="s">
        <v>298</v>
      </c>
      <c r="F38" s="210" t="s">
        <v>2853</v>
      </c>
      <c r="G38" s="429" t="s">
        <v>2862</v>
      </c>
      <c r="H38" s="116" t="s">
        <v>181</v>
      </c>
      <c r="I38" s="126">
        <v>216</v>
      </c>
      <c r="J38" s="118" t="s">
        <v>182</v>
      </c>
      <c r="K38" s="118" t="s">
        <v>181</v>
      </c>
      <c r="L38" s="126">
        <v>294</v>
      </c>
      <c r="M38" s="118" t="s">
        <v>182</v>
      </c>
    </row>
    <row r="39" spans="4:14">
      <c r="E39" s="198"/>
      <c r="F39" s="199" t="s">
        <v>545</v>
      </c>
      <c r="G39" s="119"/>
      <c r="H39" s="119"/>
      <c r="I39" s="120"/>
      <c r="J39" s="120"/>
      <c r="K39" s="120"/>
      <c r="L39" s="120"/>
      <c r="M39" s="121"/>
      <c r="N39" s="134" t="s">
        <v>417</v>
      </c>
    </row>
    <row r="40" spans="4:14">
      <c r="E40" s="197" t="s">
        <v>10</v>
      </c>
      <c r="F40" s="115" t="s">
        <v>844</v>
      </c>
      <c r="G40" s="116"/>
      <c r="H40" s="117" t="str">
        <f>IF('Форма 2. Доходы-расходы'!H19="(","(","")</f>
        <v/>
      </c>
      <c r="I40" s="131">
        <f>'Форма 2. Доходы-расходы'!I19</f>
        <v>418</v>
      </c>
      <c r="J40" s="117" t="str">
        <f>IF(H40="(",")","")</f>
        <v/>
      </c>
      <c r="K40" s="117" t="str">
        <f>IF('Форма 2. Доходы-расходы'!K19="(","(","")</f>
        <v/>
      </c>
      <c r="L40" s="131">
        <f>'Форма 2. Доходы-расходы'!L19</f>
        <v>2813</v>
      </c>
      <c r="M40" s="117" t="str">
        <f>IF(K40="(",")","")</f>
        <v/>
      </c>
    </row>
    <row r="41" spans="4:14">
      <c r="E41" s="197" t="s">
        <v>303</v>
      </c>
      <c r="F41" s="205" t="s">
        <v>2850</v>
      </c>
      <c r="G41" s="116" t="s">
        <v>845</v>
      </c>
      <c r="H41" s="124"/>
      <c r="I41" s="126">
        <v>4597</v>
      </c>
      <c r="J41" s="154" t="str">
        <f>IF(H41="(",")","")</f>
        <v/>
      </c>
      <c r="K41" s="124"/>
      <c r="L41" s="126">
        <v>4366</v>
      </c>
      <c r="M41" s="154" t="str">
        <f>IF(K41="(",")","")</f>
        <v/>
      </c>
    </row>
    <row r="42" spans="4:14">
      <c r="E42" s="197" t="s">
        <v>305</v>
      </c>
      <c r="F42" s="205" t="s">
        <v>2851</v>
      </c>
      <c r="G42" s="116" t="s">
        <v>846</v>
      </c>
      <c r="H42" s="124"/>
      <c r="I42" s="126">
        <v>4720</v>
      </c>
      <c r="J42" s="154" t="str">
        <f>IF(H42="(",")","")</f>
        <v/>
      </c>
      <c r="K42" s="124"/>
      <c r="L42" s="126">
        <v>7052</v>
      </c>
      <c r="M42" s="154" t="str">
        <f>IF(K42="(",")","")</f>
        <v/>
      </c>
    </row>
    <row r="43" spans="4:14" s="314" customFormat="1" ht="22.5">
      <c r="D43" s="589" t="s">
        <v>2849</v>
      </c>
      <c r="E43" s="197" t="s">
        <v>307</v>
      </c>
      <c r="F43" s="210" t="s">
        <v>2865</v>
      </c>
      <c r="G43" s="429" t="s">
        <v>2863</v>
      </c>
      <c r="H43" s="124"/>
      <c r="I43" s="126">
        <v>599</v>
      </c>
      <c r="J43" s="154" t="str">
        <f>IF(H43="(",")","")</f>
        <v/>
      </c>
      <c r="K43" s="124"/>
      <c r="L43" s="126">
        <v>541</v>
      </c>
      <c r="M43" s="154" t="str">
        <f>IF(K43="(",")","")</f>
        <v/>
      </c>
    </row>
    <row r="44" spans="4:14" s="314" customFormat="1" ht="22.5">
      <c r="D44" s="589" t="s">
        <v>2849</v>
      </c>
      <c r="E44" s="197" t="s">
        <v>309</v>
      </c>
      <c r="F44" s="210" t="s">
        <v>2853</v>
      </c>
      <c r="G44" s="429" t="s">
        <v>2864</v>
      </c>
      <c r="H44" s="124" t="s">
        <v>181</v>
      </c>
      <c r="I44" s="126">
        <v>304</v>
      </c>
      <c r="J44" s="154" t="str">
        <f>IF(H44="(",")","")</f>
        <v>)</v>
      </c>
      <c r="K44" s="124" t="s">
        <v>181</v>
      </c>
      <c r="L44" s="126">
        <v>414</v>
      </c>
      <c r="M44" s="154" t="str">
        <f>IF(K44="(",")","")</f>
        <v>)</v>
      </c>
    </row>
    <row r="45" spans="4:14">
      <c r="E45" s="198"/>
      <c r="F45" s="199" t="s">
        <v>545</v>
      </c>
      <c r="G45" s="119"/>
      <c r="H45" s="119"/>
      <c r="I45" s="120"/>
      <c r="J45" s="120"/>
      <c r="K45" s="120"/>
      <c r="L45" s="120"/>
      <c r="M45" s="121"/>
      <c r="N45" s="134" t="s">
        <v>415</v>
      </c>
    </row>
    <row r="46" spans="4:14" ht="25.5">
      <c r="E46" s="197" t="s">
        <v>330</v>
      </c>
      <c r="F46" s="115" t="s">
        <v>847</v>
      </c>
      <c r="G46" s="116"/>
      <c r="H46" s="117" t="str">
        <f>IF('Форма 2. Доходы-расходы'!H20="(","(","")</f>
        <v/>
      </c>
      <c r="I46" s="131">
        <f>'Форма 2. Доходы-расходы'!I20</f>
        <v>0</v>
      </c>
      <c r="J46" s="117" t="str">
        <f>IF(H46="(",")","")</f>
        <v/>
      </c>
      <c r="K46" s="117" t="str">
        <f>IF('Форма 2. Доходы-расходы'!K20="(","(","")</f>
        <v/>
      </c>
      <c r="L46" s="131">
        <f>'Форма 2. Доходы-расходы'!L20</f>
        <v>0</v>
      </c>
      <c r="M46" s="117" t="str">
        <f>IF(K46="(",")","")</f>
        <v/>
      </c>
    </row>
    <row r="47" spans="4:14">
      <c r="E47" s="197" t="s">
        <v>332</v>
      </c>
      <c r="F47" s="205"/>
      <c r="G47" s="116" t="s">
        <v>848</v>
      </c>
      <c r="H47" s="124"/>
      <c r="I47" s="126"/>
      <c r="J47" s="154" t="str">
        <f>IF(H47="(",")","")</f>
        <v/>
      </c>
      <c r="K47" s="124"/>
      <c r="L47" s="126"/>
      <c r="M47" s="446" t="str">
        <f>IF(K47="(",")","")</f>
        <v/>
      </c>
    </row>
    <row r="48" spans="4:14">
      <c r="E48" s="198"/>
      <c r="F48" s="199" t="s">
        <v>545</v>
      </c>
      <c r="G48" s="119"/>
      <c r="H48" s="119"/>
      <c r="I48" s="120"/>
      <c r="J48" s="120"/>
      <c r="K48" s="120"/>
      <c r="L48" s="120"/>
      <c r="M48" s="121"/>
      <c r="N48" s="134" t="s">
        <v>415</v>
      </c>
    </row>
    <row r="49" spans="5:14">
      <c r="E49" s="197" t="s">
        <v>621</v>
      </c>
      <c r="F49" s="115" t="s">
        <v>849</v>
      </c>
      <c r="G49" s="116"/>
      <c r="H49" s="117" t="str">
        <f>IF('Форма 2. Доходы-расходы'!H21="(","(","")</f>
        <v/>
      </c>
      <c r="I49" s="131">
        <f>'Форма 2. Доходы-расходы'!I21</f>
        <v>0</v>
      </c>
      <c r="J49" s="117" t="str">
        <f>IF(H49="(",")","")</f>
        <v/>
      </c>
      <c r="K49" s="117" t="str">
        <f>IF('Форма 2. Доходы-расходы'!K21="(","(","")</f>
        <v/>
      </c>
      <c r="L49" s="131">
        <f>'Форма 2. Доходы-расходы'!L21</f>
        <v>0</v>
      </c>
      <c r="M49" s="117" t="str">
        <f>IF(K49="(",")","")</f>
        <v/>
      </c>
    </row>
    <row r="50" spans="5:14">
      <c r="E50" s="197" t="s">
        <v>337</v>
      </c>
      <c r="F50" s="205"/>
      <c r="G50" s="116" t="s">
        <v>850</v>
      </c>
      <c r="H50" s="124"/>
      <c r="I50" s="126"/>
      <c r="J50" s="118"/>
      <c r="K50" s="124"/>
      <c r="L50" s="126"/>
      <c r="M50" s="118"/>
    </row>
    <row r="51" spans="5:14">
      <c r="E51" s="198"/>
      <c r="F51" s="199" t="s">
        <v>545</v>
      </c>
      <c r="G51" s="119"/>
      <c r="H51" s="119"/>
      <c r="I51" s="120"/>
      <c r="J51" s="120"/>
      <c r="K51" s="120"/>
      <c r="L51" s="120"/>
      <c r="M51" s="121"/>
      <c r="N51" s="134" t="s">
        <v>415</v>
      </c>
    </row>
    <row r="52" spans="5:14">
      <c r="E52" s="197" t="s">
        <v>622</v>
      </c>
      <c r="F52" s="115" t="s">
        <v>851</v>
      </c>
      <c r="G52" s="116"/>
      <c r="H52" s="117" t="str">
        <f>IF('Форма 2. Доходы-расходы'!H22="(","(","")</f>
        <v>(</v>
      </c>
      <c r="I52" s="131">
        <f>'Форма 2. Доходы-расходы'!I22</f>
        <v>0</v>
      </c>
      <c r="J52" s="117" t="str">
        <f>IF(H52="(",")","")</f>
        <v>)</v>
      </c>
      <c r="K52" s="117" t="str">
        <f>IF('Форма 2. Доходы-расходы'!K22="(","(","")</f>
        <v>(</v>
      </c>
      <c r="L52" s="131">
        <f>'Форма 2. Доходы-расходы'!L22</f>
        <v>0</v>
      </c>
      <c r="M52" s="117" t="str">
        <f>IF(K52="(",")","")</f>
        <v>)</v>
      </c>
      <c r="N52" s="134"/>
    </row>
    <row r="53" spans="5:14">
      <c r="E53" s="197" t="s">
        <v>348</v>
      </c>
      <c r="F53" s="205"/>
      <c r="G53" s="116" t="s">
        <v>852</v>
      </c>
      <c r="H53" s="116" t="s">
        <v>181</v>
      </c>
      <c r="I53" s="126"/>
      <c r="J53" s="118" t="s">
        <v>182</v>
      </c>
      <c r="K53" s="118" t="s">
        <v>181</v>
      </c>
      <c r="L53" s="126"/>
      <c r="M53" s="118" t="s">
        <v>182</v>
      </c>
    </row>
    <row r="54" spans="5:14">
      <c r="E54" s="198"/>
      <c r="F54" s="199" t="s">
        <v>545</v>
      </c>
      <c r="G54" s="119"/>
      <c r="H54" s="119"/>
      <c r="I54" s="120"/>
      <c r="J54" s="120"/>
      <c r="K54" s="120"/>
      <c r="L54" s="120"/>
      <c r="M54" s="121"/>
      <c r="N54" s="134" t="s">
        <v>417</v>
      </c>
    </row>
    <row r="55" spans="5:14">
      <c r="E55" s="197" t="s">
        <v>623</v>
      </c>
      <c r="F55" s="115" t="s">
        <v>853</v>
      </c>
      <c r="G55" s="116"/>
      <c r="H55" s="117" t="str">
        <f>IF('Форма 2. Доходы-расходы'!H23="(","(","")</f>
        <v/>
      </c>
      <c r="I55" s="131">
        <f>'Форма 2. Доходы-расходы'!I23</f>
        <v>8626</v>
      </c>
      <c r="J55" s="117" t="str">
        <f>IF(H55="(",")","")</f>
        <v/>
      </c>
      <c r="K55" s="117" t="str">
        <f>IF('Форма 2. Доходы-расходы'!K23="(","(","")</f>
        <v/>
      </c>
      <c r="L55" s="131">
        <f>'Форма 2. Доходы-расходы'!L23</f>
        <v>7663</v>
      </c>
      <c r="M55" s="117" t="str">
        <f>IF(K55="(",")","")</f>
        <v/>
      </c>
    </row>
    <row r="56" spans="5:14" ht="25.5">
      <c r="E56" s="197" t="s">
        <v>624</v>
      </c>
      <c r="F56" s="205" t="s">
        <v>2866</v>
      </c>
      <c r="G56" s="116" t="s">
        <v>854</v>
      </c>
      <c r="H56" s="124"/>
      <c r="I56" s="126">
        <v>8626</v>
      </c>
      <c r="J56" s="154" t="str">
        <f>IF(H56="(",")","")</f>
        <v/>
      </c>
      <c r="K56" s="124"/>
      <c r="L56" s="126">
        <v>7663</v>
      </c>
      <c r="M56" s="154" t="str">
        <f>IF(K56="(",")","")</f>
        <v/>
      </c>
    </row>
    <row r="57" spans="5:14">
      <c r="E57" s="197" t="s">
        <v>625</v>
      </c>
      <c r="F57" s="205"/>
      <c r="G57" s="116" t="s">
        <v>855</v>
      </c>
      <c r="H57" s="124"/>
      <c r="I57" s="126"/>
      <c r="J57" s="154" t="str">
        <f>IF(H57="(",")","")</f>
        <v/>
      </c>
      <c r="K57" s="124"/>
      <c r="L57" s="126"/>
      <c r="M57" s="154" t="str">
        <f>IF(K57="(",")","")</f>
        <v/>
      </c>
    </row>
    <row r="58" spans="5:14">
      <c r="E58" s="197" t="s">
        <v>626</v>
      </c>
      <c r="F58" s="205"/>
      <c r="G58" s="116" t="s">
        <v>856</v>
      </c>
      <c r="H58" s="124"/>
      <c r="I58" s="126"/>
      <c r="J58" s="154" t="str">
        <f>IF(H58="(",")","")</f>
        <v/>
      </c>
      <c r="K58" s="124"/>
      <c r="L58" s="126"/>
      <c r="M58" s="154" t="str">
        <f>IF(K58="(",")","")</f>
        <v/>
      </c>
    </row>
    <row r="59" spans="5:14">
      <c r="E59" s="198"/>
      <c r="F59" s="199" t="s">
        <v>545</v>
      </c>
      <c r="G59" s="119"/>
      <c r="H59" s="119"/>
      <c r="I59" s="120"/>
      <c r="J59" s="120"/>
      <c r="K59" s="120"/>
      <c r="L59" s="120"/>
      <c r="M59" s="121"/>
      <c r="N59" s="134" t="s">
        <v>415</v>
      </c>
    </row>
    <row r="60" spans="5:14">
      <c r="E60" s="197" t="s">
        <v>627</v>
      </c>
      <c r="F60" s="115" t="s">
        <v>857</v>
      </c>
      <c r="G60" s="116"/>
      <c r="H60" s="117" t="str">
        <f>IF('Форма 2. Доходы-расходы'!H24="(","(","")</f>
        <v>(</v>
      </c>
      <c r="I60" s="131">
        <f>'Форма 2. Доходы-расходы'!I24</f>
        <v>8363</v>
      </c>
      <c r="J60" s="117" t="str">
        <f>IF(H60="(",")","")</f>
        <v>)</v>
      </c>
      <c r="K60" s="117" t="str">
        <f>IF('Форма 2. Доходы-расходы'!K24="(","(","")</f>
        <v>(</v>
      </c>
      <c r="L60" s="131">
        <f>'Форма 2. Доходы-расходы'!L24</f>
        <v>5254</v>
      </c>
      <c r="M60" s="117" t="str">
        <f>IF(K60="(",")","")</f>
        <v>)</v>
      </c>
    </row>
    <row r="61" spans="5:14">
      <c r="E61" s="197" t="s">
        <v>629</v>
      </c>
      <c r="F61" s="205" t="s">
        <v>2867</v>
      </c>
      <c r="G61" s="116" t="s">
        <v>858</v>
      </c>
      <c r="H61" s="116" t="s">
        <v>181</v>
      </c>
      <c r="I61" s="126">
        <v>8636</v>
      </c>
      <c r="J61" s="118" t="s">
        <v>182</v>
      </c>
      <c r="K61" s="118" t="s">
        <v>181</v>
      </c>
      <c r="L61" s="126">
        <v>5254</v>
      </c>
      <c r="M61" s="118" t="s">
        <v>182</v>
      </c>
    </row>
    <row r="62" spans="5:14">
      <c r="E62" s="197" t="s">
        <v>631</v>
      </c>
      <c r="F62" s="205"/>
      <c r="G62" s="116" t="s">
        <v>859</v>
      </c>
      <c r="H62" s="116" t="s">
        <v>181</v>
      </c>
      <c r="I62" s="126"/>
      <c r="J62" s="118" t="s">
        <v>182</v>
      </c>
      <c r="K62" s="118" t="s">
        <v>181</v>
      </c>
      <c r="L62" s="126"/>
      <c r="M62" s="118" t="s">
        <v>182</v>
      </c>
    </row>
    <row r="63" spans="5:14">
      <c r="E63" s="197" t="s">
        <v>633</v>
      </c>
      <c r="F63" s="205"/>
      <c r="G63" s="116" t="s">
        <v>860</v>
      </c>
      <c r="H63" s="116" t="s">
        <v>181</v>
      </c>
      <c r="I63" s="126"/>
      <c r="J63" s="118" t="s">
        <v>182</v>
      </c>
      <c r="K63" s="118" t="s">
        <v>181</v>
      </c>
      <c r="L63" s="126"/>
      <c r="M63" s="118" t="s">
        <v>182</v>
      </c>
    </row>
    <row r="64" spans="5:14">
      <c r="E64" s="198"/>
      <c r="F64" s="199" t="s">
        <v>545</v>
      </c>
      <c r="G64" s="119"/>
      <c r="H64" s="119"/>
      <c r="I64" s="120"/>
      <c r="J64" s="120"/>
      <c r="K64" s="120"/>
      <c r="L64" s="120"/>
      <c r="M64" s="121"/>
      <c r="N64" s="134" t="s">
        <v>417</v>
      </c>
    </row>
    <row r="65" spans="4:14" ht="25.5">
      <c r="E65" s="197" t="s">
        <v>639</v>
      </c>
      <c r="F65" s="115" t="s">
        <v>861</v>
      </c>
      <c r="G65" s="116"/>
      <c r="H65" s="117" t="str">
        <f>IF('Форма 2. Доходы-расходы'!H25="(","(","")</f>
        <v/>
      </c>
      <c r="I65" s="131">
        <f>'Форма 2. Доходы-расходы'!I25</f>
        <v>681</v>
      </c>
      <c r="J65" s="117" t="str">
        <f>IF(H65="(",")","")</f>
        <v/>
      </c>
      <c r="K65" s="117" t="str">
        <f>IF('Форма 2. Доходы-расходы'!K25="(","(","")</f>
        <v/>
      </c>
      <c r="L65" s="131">
        <f>'Форма 2. Доходы-расходы'!L25</f>
        <v>5222</v>
      </c>
      <c r="M65" s="117" t="str">
        <f>IF(K65="(",")","")</f>
        <v/>
      </c>
    </row>
    <row r="66" spans="4:14">
      <c r="E66" s="197" t="s">
        <v>641</v>
      </c>
      <c r="F66" s="205" t="s">
        <v>2850</v>
      </c>
      <c r="G66" s="116" t="s">
        <v>862</v>
      </c>
      <c r="H66" s="124"/>
      <c r="I66" s="126">
        <v>4029</v>
      </c>
      <c r="J66" s="154" t="str">
        <f>IF(H66="(",")","")</f>
        <v/>
      </c>
      <c r="K66" s="124"/>
      <c r="L66" s="126">
        <v>3024</v>
      </c>
      <c r="M66" s="154" t="str">
        <f>IF(K66="(",")","")</f>
        <v/>
      </c>
    </row>
    <row r="67" spans="4:14">
      <c r="E67" s="197" t="s">
        <v>863</v>
      </c>
      <c r="F67" s="205" t="s">
        <v>2870</v>
      </c>
      <c r="G67" s="116" t="s">
        <v>864</v>
      </c>
      <c r="H67" s="124" t="s">
        <v>181</v>
      </c>
      <c r="I67" s="126">
        <v>3643</v>
      </c>
      <c r="J67" s="154" t="str">
        <f>IF(H67="(",")","")</f>
        <v>)</v>
      </c>
      <c r="K67" s="124"/>
      <c r="L67" s="126">
        <v>1798</v>
      </c>
      <c r="M67" s="154" t="str">
        <f>IF(K67="(",")","")</f>
        <v/>
      </c>
    </row>
    <row r="68" spans="4:14" s="314" customFormat="1" ht="22.5">
      <c r="D68" s="589" t="s">
        <v>2849</v>
      </c>
      <c r="E68" s="197" t="s">
        <v>2868</v>
      </c>
      <c r="F68" s="210" t="s">
        <v>2865</v>
      </c>
      <c r="G68" s="429" t="s">
        <v>2871</v>
      </c>
      <c r="H68" s="124"/>
      <c r="I68" s="126">
        <v>599</v>
      </c>
      <c r="J68" s="154" t="str">
        <f>IF(H68="(",")","")</f>
        <v/>
      </c>
      <c r="K68" s="124"/>
      <c r="L68" s="126">
        <v>541</v>
      </c>
      <c r="M68" s="154" t="str">
        <f>IF(K68="(",")","")</f>
        <v/>
      </c>
    </row>
    <row r="69" spans="4:14" s="314" customFormat="1" ht="22.5">
      <c r="D69" s="589" t="s">
        <v>2849</v>
      </c>
      <c r="E69" s="197" t="s">
        <v>2869</v>
      </c>
      <c r="F69" s="210" t="s">
        <v>2853</v>
      </c>
      <c r="G69" s="429" t="s">
        <v>2872</v>
      </c>
      <c r="H69" s="124" t="s">
        <v>181</v>
      </c>
      <c r="I69" s="126">
        <v>304</v>
      </c>
      <c r="J69" s="154" t="str">
        <f>IF(H69="(",")","")</f>
        <v>)</v>
      </c>
      <c r="K69" s="124" t="s">
        <v>181</v>
      </c>
      <c r="L69" s="126">
        <v>414</v>
      </c>
      <c r="M69" s="154" t="str">
        <f>IF(K69="(",")","")</f>
        <v>)</v>
      </c>
    </row>
    <row r="70" spans="4:14">
      <c r="E70" s="198"/>
      <c r="F70" s="199" t="s">
        <v>545</v>
      </c>
      <c r="G70" s="119"/>
      <c r="H70" s="119"/>
      <c r="I70" s="120"/>
      <c r="J70" s="120"/>
      <c r="K70" s="120"/>
      <c r="L70" s="120"/>
      <c r="M70" s="121"/>
      <c r="N70" s="134" t="s">
        <v>415</v>
      </c>
    </row>
    <row r="71" spans="4:14" ht="25.5">
      <c r="E71" s="197" t="s">
        <v>643</v>
      </c>
      <c r="F71" s="115" t="s">
        <v>865</v>
      </c>
      <c r="G71" s="116"/>
      <c r="H71" s="117" t="str">
        <f>IF('Форма 2. Доходы-расходы'!H27="(","(","")</f>
        <v/>
      </c>
      <c r="I71" s="131">
        <f>'Форма 2. Доходы-расходы'!I27</f>
        <v>0</v>
      </c>
      <c r="J71" s="117" t="str">
        <f>IF(H71="(",")","")</f>
        <v/>
      </c>
      <c r="K71" s="117" t="str">
        <f>IF('Форма 2. Доходы-расходы'!K27="(","(","")</f>
        <v/>
      </c>
      <c r="L71" s="131">
        <f>'Форма 2. Доходы-расходы'!L27</f>
        <v>0</v>
      </c>
      <c r="M71" s="117" t="str">
        <f>IF(K71="(",")","")</f>
        <v/>
      </c>
    </row>
    <row r="72" spans="4:14">
      <c r="E72" s="197" t="s">
        <v>645</v>
      </c>
      <c r="F72" s="205" t="s">
        <v>2850</v>
      </c>
      <c r="G72" s="116" t="s">
        <v>866</v>
      </c>
      <c r="H72" s="124" t="s">
        <v>181</v>
      </c>
      <c r="I72" s="126">
        <v>920</v>
      </c>
      <c r="J72" s="154" t="str">
        <f>IF(H72="(",")","")</f>
        <v>)</v>
      </c>
      <c r="K72" s="124" t="s">
        <v>181</v>
      </c>
      <c r="L72" s="126">
        <v>873</v>
      </c>
      <c r="M72" s="154" t="str">
        <f>IF(K72="(",")","")</f>
        <v>)</v>
      </c>
    </row>
    <row r="73" spans="4:14" s="314" customFormat="1" ht="22.5">
      <c r="D73" s="589" t="s">
        <v>2849</v>
      </c>
      <c r="E73" s="197" t="s">
        <v>647</v>
      </c>
      <c r="F73" s="210" t="s">
        <v>2876</v>
      </c>
      <c r="G73" s="429" t="s">
        <v>2873</v>
      </c>
      <c r="H73" s="124"/>
      <c r="I73" s="126">
        <v>944</v>
      </c>
      <c r="J73" s="154" t="str">
        <f>IF(H73="(",")","")</f>
        <v/>
      </c>
      <c r="K73" s="124"/>
      <c r="L73" s="126">
        <v>1410</v>
      </c>
      <c r="M73" s="154" t="str">
        <f>IF(K73="(",")","")</f>
        <v/>
      </c>
    </row>
    <row r="74" spans="4:14" s="314" customFormat="1" ht="22.5">
      <c r="D74" s="589" t="s">
        <v>2849</v>
      </c>
      <c r="E74" s="197" t="s">
        <v>649</v>
      </c>
      <c r="F74" s="210" t="s">
        <v>2865</v>
      </c>
      <c r="G74" s="429" t="s">
        <v>2874</v>
      </c>
      <c r="H74" s="124"/>
      <c r="I74" s="126">
        <v>120</v>
      </c>
      <c r="J74" s="154" t="str">
        <f>IF(H74="(",")","")</f>
        <v/>
      </c>
      <c r="K74" s="124"/>
      <c r="L74" s="126">
        <v>109</v>
      </c>
      <c r="M74" s="154" t="str">
        <f>IF(K74="(",")","")</f>
        <v/>
      </c>
    </row>
    <row r="75" spans="4:14" s="314" customFormat="1" ht="22.5">
      <c r="D75" s="589" t="s">
        <v>2849</v>
      </c>
      <c r="E75" s="197" t="s">
        <v>651</v>
      </c>
      <c r="F75" s="210" t="s">
        <v>2853</v>
      </c>
      <c r="G75" s="429" t="s">
        <v>2875</v>
      </c>
      <c r="H75" s="124" t="s">
        <v>181</v>
      </c>
      <c r="I75" s="126">
        <v>60</v>
      </c>
      <c r="J75" s="154" t="str">
        <f>IF(H75="(",")","")</f>
        <v>)</v>
      </c>
      <c r="K75" s="124" t="s">
        <v>181</v>
      </c>
      <c r="L75" s="126">
        <v>83</v>
      </c>
      <c r="M75" s="154" t="str">
        <f>IF(K75="(",")","")</f>
        <v>)</v>
      </c>
    </row>
    <row r="76" spans="4:14">
      <c r="E76" s="198"/>
      <c r="F76" s="199" t="s">
        <v>545</v>
      </c>
      <c r="G76" s="119"/>
      <c r="H76" s="119"/>
      <c r="I76" s="120"/>
      <c r="J76" s="120"/>
      <c r="K76" s="120"/>
      <c r="L76" s="120"/>
      <c r="M76" s="121"/>
      <c r="N76" s="134" t="s">
        <v>415</v>
      </c>
    </row>
    <row r="77" spans="4:14" ht="25.5">
      <c r="E77" s="197" t="s">
        <v>655</v>
      </c>
      <c r="F77" s="115" t="s">
        <v>867</v>
      </c>
      <c r="G77" s="116"/>
      <c r="H77" s="117" t="str">
        <f>IF('Форма 2. Доходы-расходы'!H28="(","(","")</f>
        <v/>
      </c>
      <c r="I77" s="131">
        <f>'Форма 2. Доходы-расходы'!I28</f>
        <v>0</v>
      </c>
      <c r="J77" s="117" t="str">
        <f>IF(H77="(",")","")</f>
        <v/>
      </c>
      <c r="K77" s="117" t="str">
        <f>IF('Форма 2. Доходы-расходы'!K28="(","(","")</f>
        <v/>
      </c>
      <c r="L77" s="131">
        <f>'Форма 2. Доходы-расходы'!L28</f>
        <v>0</v>
      </c>
      <c r="M77" s="117" t="str">
        <f>IF(K77="(",")","")</f>
        <v/>
      </c>
    </row>
    <row r="78" spans="4:14">
      <c r="E78" s="197" t="s">
        <v>657</v>
      </c>
      <c r="F78" s="205"/>
      <c r="G78" s="116" t="s">
        <v>868</v>
      </c>
      <c r="H78" s="124"/>
      <c r="I78" s="126"/>
      <c r="J78" s="154" t="str">
        <f>IF(H78="(",")","")</f>
        <v/>
      </c>
      <c r="K78" s="124"/>
      <c r="L78" s="126"/>
      <c r="M78" s="154" t="str">
        <f>IF(K78="(",")","")</f>
        <v/>
      </c>
      <c r="N78" s="134"/>
    </row>
    <row r="79" spans="4:14">
      <c r="E79" s="198"/>
      <c r="F79" s="199" t="s">
        <v>545</v>
      </c>
      <c r="G79" s="119"/>
      <c r="H79" s="119"/>
      <c r="I79" s="120"/>
      <c r="J79" s="120"/>
      <c r="K79" s="120"/>
      <c r="L79" s="120"/>
      <c r="M79" s="121"/>
      <c r="N79" s="134" t="s">
        <v>415</v>
      </c>
    </row>
    <row r="80" spans="4:14" ht="25.5">
      <c r="E80" s="197" t="s">
        <v>663</v>
      </c>
      <c r="F80" s="115" t="s">
        <v>869</v>
      </c>
      <c r="G80" s="116"/>
      <c r="H80" s="117" t="str">
        <f>IF('Форма 2. Доходы-расходы'!H29="(","(","")</f>
        <v/>
      </c>
      <c r="I80" s="131">
        <f>'Форма 2. Доходы-расходы'!I29</f>
        <v>0</v>
      </c>
      <c r="J80" s="117" t="str">
        <f>IF(H80="(",")","")</f>
        <v/>
      </c>
      <c r="K80" s="117" t="str">
        <f>IF('Форма 2. Доходы-расходы'!K29="(","(","")</f>
        <v/>
      </c>
      <c r="L80" s="131">
        <f>'Форма 2. Доходы-расходы'!L29</f>
        <v>0</v>
      </c>
      <c r="M80" s="117" t="str">
        <f>IF(K80="(",")","")</f>
        <v/>
      </c>
    </row>
    <row r="81" spans="4:14">
      <c r="E81" s="197" t="s">
        <v>665</v>
      </c>
      <c r="F81" s="205"/>
      <c r="G81" s="116" t="s">
        <v>870</v>
      </c>
      <c r="H81" s="124"/>
      <c r="I81" s="126"/>
      <c r="J81" s="154" t="str">
        <f>IF(H81="(",")","")</f>
        <v/>
      </c>
      <c r="K81" s="124"/>
      <c r="L81" s="126"/>
      <c r="M81" s="154" t="str">
        <f>IF(K81="(",")","")</f>
        <v/>
      </c>
      <c r="N81" s="134"/>
    </row>
    <row r="82" spans="4:14">
      <c r="E82" s="198"/>
      <c r="F82" s="199" t="s">
        <v>545</v>
      </c>
      <c r="G82" s="119"/>
      <c r="H82" s="119"/>
      <c r="I82" s="120"/>
      <c r="J82" s="120"/>
      <c r="K82" s="120"/>
      <c r="L82" s="120"/>
      <c r="M82" s="121"/>
      <c r="N82" s="134" t="s">
        <v>415</v>
      </c>
    </row>
    <row r="83" spans="4:14">
      <c r="E83" s="197" t="s">
        <v>669</v>
      </c>
      <c r="F83" s="115" t="s">
        <v>871</v>
      </c>
      <c r="G83" s="116"/>
      <c r="H83" s="117" t="str">
        <f>IF('Форма 2. Доходы-расходы'!H30="(","(","")</f>
        <v>(</v>
      </c>
      <c r="I83" s="131">
        <f>'Форма 2. Доходы-расходы'!I30</f>
        <v>224</v>
      </c>
      <c r="J83" s="117" t="str">
        <f>IF(H83="(",")","")</f>
        <v>)</v>
      </c>
      <c r="K83" s="117" t="str">
        <f>IF('Форма 2. Доходы-расходы'!K30="(","(","")</f>
        <v>(</v>
      </c>
      <c r="L83" s="131">
        <f>'Форма 2. Доходы-расходы'!L30</f>
        <v>273</v>
      </c>
      <c r="M83" s="117" t="str">
        <f>IF(K83="(",")","")</f>
        <v>)</v>
      </c>
    </row>
    <row r="84" spans="4:14">
      <c r="E84" s="197" t="s">
        <v>671</v>
      </c>
      <c r="F84" s="205" t="s">
        <v>2850</v>
      </c>
      <c r="G84" s="116" t="s">
        <v>872</v>
      </c>
      <c r="H84" s="124"/>
      <c r="I84" s="126">
        <v>224</v>
      </c>
      <c r="J84" s="154" t="str">
        <f>IF(H84="(",")","")</f>
        <v/>
      </c>
      <c r="K84" s="124"/>
      <c r="L84" s="126">
        <v>273</v>
      </c>
      <c r="M84" s="154" t="str">
        <f>IF(K84="(",")","")</f>
        <v/>
      </c>
    </row>
    <row r="85" spans="4:14">
      <c r="E85" s="197" t="s">
        <v>672</v>
      </c>
      <c r="F85" s="205" t="s">
        <v>2876</v>
      </c>
      <c r="G85" s="116" t="s">
        <v>873</v>
      </c>
      <c r="H85" s="124"/>
      <c r="I85" s="126">
        <v>0</v>
      </c>
      <c r="J85" s="154" t="str">
        <f>IF(H85="(",")","")</f>
        <v/>
      </c>
      <c r="K85" s="124"/>
      <c r="L85" s="126">
        <v>0</v>
      </c>
      <c r="M85" s="154" t="str">
        <f>IF(K85="(",")","")</f>
        <v/>
      </c>
    </row>
    <row r="86" spans="4:14">
      <c r="E86" s="197" t="s">
        <v>874</v>
      </c>
      <c r="F86" s="205" t="s">
        <v>2865</v>
      </c>
      <c r="G86" s="116" t="s">
        <v>875</v>
      </c>
      <c r="H86" s="124"/>
      <c r="I86" s="126">
        <v>0</v>
      </c>
      <c r="J86" s="154" t="str">
        <f>IF(H86="(",")","")</f>
        <v/>
      </c>
      <c r="K86" s="124"/>
      <c r="L86" s="126">
        <v>0</v>
      </c>
      <c r="M86" s="154" t="str">
        <f>IF(K86="(",")","")</f>
        <v/>
      </c>
    </row>
    <row r="87" spans="4:14" s="314" customFormat="1" ht="22.5">
      <c r="D87" s="589" t="s">
        <v>2849</v>
      </c>
      <c r="E87" s="197" t="s">
        <v>2877</v>
      </c>
      <c r="F87" s="210" t="s">
        <v>2853</v>
      </c>
      <c r="G87" s="429" t="s">
        <v>2878</v>
      </c>
      <c r="H87" s="124"/>
      <c r="I87" s="126">
        <v>0</v>
      </c>
      <c r="J87" s="154" t="str">
        <f>IF(H87="(",")","")</f>
        <v/>
      </c>
      <c r="K87" s="124"/>
      <c r="L87" s="126">
        <v>0</v>
      </c>
      <c r="M87" s="154" t="str">
        <f>IF(K87="(",")","")</f>
        <v/>
      </c>
    </row>
    <row r="88" spans="4:14">
      <c r="E88" s="198"/>
      <c r="F88" s="199" t="s">
        <v>545</v>
      </c>
      <c r="G88" s="119"/>
      <c r="H88" s="119"/>
      <c r="I88" s="120"/>
      <c r="J88" s="120"/>
      <c r="K88" s="120"/>
      <c r="L88" s="120"/>
      <c r="M88" s="121"/>
      <c r="N88" s="134" t="s">
        <v>415</v>
      </c>
    </row>
    <row r="89" spans="4:14" ht="38.25">
      <c r="E89" s="197" t="s">
        <v>673</v>
      </c>
      <c r="F89" s="115" t="s">
        <v>876</v>
      </c>
      <c r="G89" s="116"/>
      <c r="H89" s="117" t="str">
        <f>IF('Форма 2. Доходы-расходы'!H33="(","(","")</f>
        <v/>
      </c>
      <c r="I89" s="131">
        <f>'Форма 2. Доходы-расходы'!I33</f>
        <v>0</v>
      </c>
      <c r="J89" s="117" t="str">
        <f>IF(H89="(",")","")</f>
        <v/>
      </c>
      <c r="K89" s="117" t="str">
        <f>IF('Форма 2. Доходы-расходы'!K33="(","(","")</f>
        <v/>
      </c>
      <c r="L89" s="131">
        <f>'Форма 2. Доходы-расходы'!L33</f>
        <v>0</v>
      </c>
      <c r="M89" s="117" t="str">
        <f>IF(K89="(",")","")</f>
        <v/>
      </c>
    </row>
    <row r="90" spans="4:14">
      <c r="E90" s="197" t="s">
        <v>675</v>
      </c>
      <c r="F90" s="205"/>
      <c r="G90" s="116" t="s">
        <v>877</v>
      </c>
      <c r="H90" s="124"/>
      <c r="I90" s="126"/>
      <c r="J90" s="154" t="str">
        <f>IF(H90="(",")","")</f>
        <v/>
      </c>
      <c r="K90" s="124"/>
      <c r="L90" s="126"/>
      <c r="M90" s="154" t="str">
        <f>IF(K90="(",")","")</f>
        <v/>
      </c>
    </row>
    <row r="91" spans="4:14">
      <c r="E91" s="198"/>
      <c r="F91" s="199" t="s">
        <v>545</v>
      </c>
      <c r="G91" s="119"/>
      <c r="H91" s="119"/>
      <c r="I91" s="120"/>
      <c r="J91" s="120"/>
      <c r="K91" s="120"/>
      <c r="L91" s="120"/>
      <c r="M91" s="121"/>
      <c r="N91" s="134" t="s">
        <v>415</v>
      </c>
    </row>
    <row r="92" spans="4:14" ht="25.5">
      <c r="E92" s="197" t="s">
        <v>681</v>
      </c>
      <c r="F92" s="115" t="s">
        <v>878</v>
      </c>
      <c r="G92" s="116"/>
      <c r="H92" s="117" t="str">
        <f>IF('Форма 2. Доходы-расходы'!H34="(","(","")</f>
        <v/>
      </c>
      <c r="I92" s="131">
        <f>'Форма 2. Доходы-расходы'!I34</f>
        <v>0</v>
      </c>
      <c r="J92" s="117" t="str">
        <f>IF(H92="(",")","")</f>
        <v/>
      </c>
      <c r="K92" s="117" t="str">
        <f>IF('Форма 2. Доходы-расходы'!K34="(","(","")</f>
        <v/>
      </c>
      <c r="L92" s="131">
        <f>'Форма 2. Доходы-расходы'!L34</f>
        <v>0</v>
      </c>
      <c r="M92" s="117" t="str">
        <f>IF(K92="(",")","")</f>
        <v/>
      </c>
    </row>
    <row r="93" spans="4:14">
      <c r="E93" s="197" t="s">
        <v>683</v>
      </c>
      <c r="F93" s="205"/>
      <c r="G93" s="116" t="s">
        <v>879</v>
      </c>
      <c r="H93" s="124"/>
      <c r="I93" s="126"/>
      <c r="J93" s="154" t="str">
        <f>IF(H93="(",")","")</f>
        <v/>
      </c>
      <c r="K93" s="124"/>
      <c r="L93" s="126"/>
      <c r="M93" s="154" t="str">
        <f>IF(K93="(",")","")</f>
        <v/>
      </c>
    </row>
    <row r="94" spans="4:14">
      <c r="E94" s="198"/>
      <c r="F94" s="199" t="s">
        <v>545</v>
      </c>
      <c r="G94" s="119"/>
      <c r="H94" s="119"/>
      <c r="I94" s="120"/>
      <c r="J94" s="120"/>
      <c r="K94" s="120"/>
      <c r="L94" s="120"/>
      <c r="M94" s="121"/>
      <c r="N94" s="134" t="s">
        <v>415</v>
      </c>
    </row>
  </sheetData>
  <sheetProtection password="C39D" sheet="1" objects="1" scenarios="1" formatColumns="0" formatRows="0"/>
  <mergeCells count="6">
    <mergeCell ref="H11:J11"/>
    <mergeCell ref="K11:M11"/>
    <mergeCell ref="H12:J12"/>
    <mergeCell ref="K12:M12"/>
    <mergeCell ref="E8:M8"/>
    <mergeCell ref="E9:M9"/>
  </mergeCells>
  <dataValidations count="7">
    <dataValidation type="decimal" allowBlank="1" showInputMessage="1" showErrorMessage="1" sqref="I94:M94 I70:M70 I59:M59 I54:M54 I51:M51 I39:M39 I48:M48 I45:M45 I30:M30 I33:M33 I91:M91 I24:M24 I18:M18 I76:M76 I88:M88 I79:M79 I82:M82 I64:M64">
      <formula1>0</formula1>
      <formula2>9.99999999999999E+22</formula2>
    </dataValidation>
    <dataValidation type="decimal" allowBlank="1" showInputMessage="1" showErrorMessage="1" sqref="I92 L19 I19 I77 L77 L71 I71 L65 I65 L60 I60 L55 I55 I52 L52 L49 I49 I46 L46 I40 L40 L34 I34 L25 I25 I31 L31 I80 L80 L92 I89 L89 I83 L83 I13 L13">
      <formula1>-9.99999999999999E+40</formula1>
      <formula2>9.99999999999999E+22</formula2>
    </dataValidation>
    <dataValidation type="textLength" operator="lessThanOrEqual" allowBlank="1" showInputMessage="1" showErrorMessage="1" sqref="G72:G75 G58 G90 G53 G47 G32 G21:G23 G27:G29 G50 G15:G17 G35:G38 G63 G42:G44 G67:G69 G78 G81 G93 G86:G87">
      <formula1>990</formula1>
    </dataValidation>
    <dataValidation type="textLength" operator="lessThanOrEqual" allowBlank="1" showInputMessage="1" showErrorMessage="1" errorTitle="Ошибка" error="Допускается ввод не более 900 символов" sqref="F53 F56:F58 F93 F72:F75 F81 F78 F66:F69 F41:F44 F61:F63 F35:F38 F14:F17 F50 F26:F29 F20:F23 F32 F90 F47 F84:F87">
      <formula1>900</formula1>
    </dataValidation>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то в ячейке слева поставьте '('" sqref="I93 L56:L58 I26:I29 I90 L93 L84:L87 L72:L75 L81 I81 I78 L78 I72:I75 I66:I69 L66:L69 L41:L44 I56:I58 I41:I44 L50 I50 I47 L26:L29 L14:L17 L47 I14:I17 L90 I84:I87">
      <formula1>0</formula1>
      <formula2>9.99999999999999E+23</formula2>
    </dataValidation>
    <dataValidation type="list" allowBlank="1" showDropDown="1" showInputMessage="1" showErrorMessage="1" errorTitle="Внимание" error="Возможен ввод только символа '('" sqref="H93 H56:H58 H26:H29 H41:H44 H47 K47 H14:H17 K50 H50 K56:K58 K26:K29 K66:K69 K41:K44 K72:K75 H66:H69 K78 H78 H81 K81 H84:H87 H72:H75 K90 K93 K14:K17 H90 K84:K87">
      <formula1>"("</formula1>
    </dataValidation>
    <dataValidation type="whole" allowBlank="1" showInputMessage="1" showErrorMessage="1" errorTitle="Внимание" error="Допускается ввод только целых не отрицательных чисел" sqref="I20:I23 L61:L63 I61:I63 L53 I53 I35:I38 L32 I32 L20:L23 L35:L38">
      <formula1>0</formula1>
      <formula2>9.99999999999999E+23</formula2>
    </dataValidation>
  </dataValidations>
  <hyperlinks>
    <hyperlink ref="F18" location="'Форма2. Расшифровка показателей'!A1" tooltip="Добавить запись" display="Добавить строку"/>
    <hyperlink ref="F24" location="'Форма2. Расшифровка показателей'!A1" tooltip="Добавить запись" display="Добавить строку"/>
    <hyperlink ref="F30" location="'Форма2. Расшифровка показателей'!A1" tooltip="Добавить запись" display="Добавить строку"/>
    <hyperlink ref="F33" location="'Форма2. Расшифровка показателей'!A1" tooltip="Добавить запись" display="Добавить строку"/>
    <hyperlink ref="F39" location="'Форма2. Расшифровка показателей'!A1" tooltip="Добавить запись" display="Добавить строку"/>
    <hyperlink ref="F45" location="'Форма2. Расшифровка показателей'!A1" tooltip="Добавить запись" display="Добавить строку"/>
    <hyperlink ref="F48" location="'Форма2. Расшифровка показателей'!A1" tooltip="Добавить запись" display="Добавить строку"/>
    <hyperlink ref="F51" location="'Форма2. Расшифровка показателей'!A1" tooltip="Добавить запись" display="Добавить строку"/>
    <hyperlink ref="F54" location="'Форма2. Расшифровка показателей'!A1" tooltip="Добавить запись" display="Добавить строку"/>
    <hyperlink ref="F59" location="'Форма2. Расшифровка показателей'!A1" tooltip="Добавить запись" display="Добавить строку"/>
    <hyperlink ref="F64" location="'Форма2. Расшифровка показателей'!A1" tooltip="Добавить запись" display="Добавить строку"/>
    <hyperlink ref="F70" location="'Форма2. Расшифровка показателей'!A1" tooltip="Добавить запись" display="Добавить строку"/>
    <hyperlink ref="F76" location="'Форма2. Расшифровка показателей'!A1" tooltip="Добавить запись" display="Добавить строку"/>
    <hyperlink ref="F79" location="'Форма2. Расшифровка показателей'!A1" tooltip="Добавить запись" display="Добавить строку"/>
    <hyperlink ref="F82" location="'Форма2. Расшифровка показателей'!A1" tooltip="Добавить запись" display="Добавить строку"/>
    <hyperlink ref="F88" location="'Форма2. Расшифровка показателей'!A1" tooltip="Добавить запись" display="Добавить строку"/>
    <hyperlink ref="F91" location="'Форма2. Расшифровка показателей'!A1" tooltip="Добавить запись" display="Добавить строку"/>
    <hyperlink ref="F94" location="'Форма2. Расшифровка показателей'!A1" tooltip="Добавить запись" display="Добавить строку"/>
    <hyperlink ref="D16" location="'Форма2. Расшифровка показателей'!$D$16" tooltip="Удалить строку" display="ы"/>
    <hyperlink ref="D17" location="'Форма2. Расшифровка показателей'!$D$17" tooltip="Удалить строку" display="ы"/>
    <hyperlink ref="D22" location="'Форма2. Расшифровка показателей'!$D$22" tooltip="Удалить строку" display="ы"/>
    <hyperlink ref="D23" location="'Форма2. Расшифровка показателей'!$D$23" tooltip="Удалить строку" display="ы"/>
    <hyperlink ref="D28" location="'Форма2. Расшифровка показателей'!$D$28" tooltip="Удалить строку" display="ы"/>
    <hyperlink ref="D29" location="'Форма2. Расшифровка показателей'!$D$29" tooltip="Удалить строку" display="ы"/>
    <hyperlink ref="D36" location="'Форма2. Расшифровка показателей'!$D$36" tooltip="Удалить строку" display="ы"/>
    <hyperlink ref="D37" location="'Форма2. Расшифровка показателей'!$D$37" tooltip="Удалить строку" display="ы"/>
    <hyperlink ref="D38" location="'Форма2. Расшифровка показателей'!$D$38" tooltip="Удалить строку" display="ы"/>
    <hyperlink ref="D43" location="'Форма2. Расшифровка показателей'!$D$43" tooltip="Удалить строку" display="ы"/>
    <hyperlink ref="D44" location="'Форма2. Расшифровка показателей'!$D$44" tooltip="Удалить строку" display="ы"/>
    <hyperlink ref="D68" location="'Форма2. Расшифровка показателей'!$D$68" tooltip="Удалить строку" display="ы"/>
    <hyperlink ref="D69" location="'Форма2. Расшифровка показателей'!$D$69" tooltip="Удалить строку" display="ы"/>
    <hyperlink ref="D73" location="'Форма2. Расшифровка показателей'!$D$73" tooltip="Удалить строку" display="ы"/>
    <hyperlink ref="D74" location="'Форма2. Расшифровка показателей'!$D$74" tooltip="Удалить строку" display="ы"/>
    <hyperlink ref="D75" location="'Форма2. Расшифровка показателей'!$D$75" tooltip="Удалить строку" display="ы"/>
    <hyperlink ref="D87" location="'Форма2. Расшифровка показателей'!$D$87" tooltip="Удалить строку" display="ы"/>
  </hyperlinks>
  <pageMargins left="0.7" right="0.7" top="0.75" bottom="0.75" header="0.3" footer="0.3"/>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5"/>
  <dimension ref="F1:AB56"/>
  <sheetViews>
    <sheetView showGridLines="0" topLeftCell="K35" workbookViewId="0">
      <selection activeCell="Y56" sqref="Y56"/>
    </sheetView>
  </sheetViews>
  <sheetFormatPr defaultColWidth="9.109375" defaultRowHeight="12.75"/>
  <cols>
    <col min="1" max="4" width="0" style="109" hidden="1" customWidth="1"/>
    <col min="5" max="5" width="9.109375" style="109" customWidth="1"/>
    <col min="6" max="6" width="5.44140625" style="109" customWidth="1"/>
    <col min="7" max="7" width="34.6640625" style="109" customWidth="1"/>
    <col min="8" max="8" width="6.5546875" style="109" customWidth="1"/>
    <col min="9" max="9" width="2.5546875" style="109" customWidth="1"/>
    <col min="10" max="10" width="21.6640625" style="109" customWidth="1"/>
    <col min="11" max="12" width="2.5546875" style="109" customWidth="1"/>
    <col min="13" max="13" width="21.6640625" style="109" customWidth="1"/>
    <col min="14" max="15" width="2.5546875" style="109" customWidth="1"/>
    <col min="16" max="16" width="21.6640625" style="109" customWidth="1"/>
    <col min="17" max="18" width="2.5546875" style="109" customWidth="1"/>
    <col min="19" max="19" width="21.6640625" style="109" customWidth="1"/>
    <col min="20" max="21" width="2.5546875" style="109" customWidth="1"/>
    <col min="22" max="22" width="21.6640625" style="109" customWidth="1"/>
    <col min="23" max="24" width="2.5546875" style="109" customWidth="1"/>
    <col min="25" max="25" width="21.6640625" style="109" customWidth="1"/>
    <col min="26" max="26" width="2.5546875" style="109" customWidth="1"/>
    <col min="27" max="27" width="15.5546875" style="134" customWidth="1"/>
    <col min="28" max="28" width="36.109375" style="109" customWidth="1"/>
    <col min="29" max="29" width="9.109375" style="109" customWidth="1"/>
    <col min="30" max="16384" width="9.109375" style="109"/>
  </cols>
  <sheetData>
    <row r="1" spans="6:26" hidden="1"/>
    <row r="2" spans="6:26" hidden="1"/>
    <row r="3" spans="6:26" hidden="1"/>
    <row r="4" spans="6:26" hidden="1"/>
    <row r="5" spans="6:26">
      <c r="F5" s="52" t="str">
        <f ca="1">Getcode()</f>
        <v>ELPASS.FORMS.BH</v>
      </c>
      <c r="G5" s="63"/>
      <c r="H5" s="63"/>
      <c r="I5" s="63"/>
      <c r="J5" s="63"/>
      <c r="K5" s="63"/>
      <c r="L5" s="63"/>
      <c r="M5" s="63"/>
      <c r="Z5" s="15" t="str">
        <f ca="1">version</f>
        <v>Версия 1.0 от 01.10.2017</v>
      </c>
    </row>
    <row r="6" spans="6:26">
      <c r="F6" s="63"/>
      <c r="G6" s="63"/>
      <c r="H6" s="63"/>
      <c r="I6" s="63"/>
      <c r="J6" s="63"/>
      <c r="K6" s="63"/>
      <c r="L6" s="63"/>
      <c r="M6" s="63"/>
      <c r="Z6" s="63"/>
    </row>
    <row r="7" spans="6:26">
      <c r="F7" s="63"/>
      <c r="G7" s="63"/>
      <c r="H7" s="63"/>
      <c r="I7" s="63"/>
      <c r="J7" s="63"/>
      <c r="K7" s="63"/>
      <c r="L7" s="64"/>
      <c r="M7" s="64"/>
      <c r="Z7" s="99" t="s">
        <v>880</v>
      </c>
    </row>
    <row r="8" spans="6:26">
      <c r="F8" s="480" t="s">
        <v>881</v>
      </c>
      <c r="G8" s="480"/>
      <c r="H8" s="480"/>
      <c r="I8" s="480"/>
      <c r="J8" s="480"/>
      <c r="K8" s="480"/>
      <c r="L8" s="480"/>
      <c r="M8" s="480"/>
      <c r="N8" s="480"/>
      <c r="O8" s="480"/>
      <c r="P8" s="480"/>
      <c r="Q8" s="480"/>
      <c r="R8" s="480"/>
      <c r="S8" s="480"/>
      <c r="T8" s="480"/>
      <c r="U8" s="480"/>
      <c r="V8" s="480"/>
      <c r="W8" s="480"/>
      <c r="X8" s="480"/>
      <c r="Y8" s="480"/>
      <c r="Z8" s="480"/>
    </row>
    <row r="9" spans="6:26">
      <c r="F9" s="491" t="s">
        <v>882</v>
      </c>
      <c r="G9" s="491"/>
      <c r="H9" s="491"/>
      <c r="I9" s="491"/>
      <c r="J9" s="491"/>
      <c r="K9" s="491"/>
      <c r="L9" s="491"/>
      <c r="M9" s="491"/>
      <c r="N9" s="491"/>
      <c r="O9" s="491"/>
      <c r="P9" s="491"/>
      <c r="Q9" s="491"/>
      <c r="R9" s="491"/>
      <c r="S9" s="491"/>
      <c r="T9" s="491"/>
      <c r="U9" s="491"/>
      <c r="V9" s="491"/>
      <c r="W9" s="491"/>
      <c r="X9" s="491"/>
      <c r="Y9" s="491"/>
      <c r="Z9" s="491"/>
    </row>
    <row r="11" spans="6:26" ht="18" customHeight="1">
      <c r="F11" s="493" t="s">
        <v>167</v>
      </c>
      <c r="G11" s="495" t="s">
        <v>168</v>
      </c>
      <c r="H11" s="495" t="s">
        <v>5</v>
      </c>
      <c r="I11" s="495" t="s">
        <v>883</v>
      </c>
      <c r="J11" s="495"/>
      <c r="K11" s="495"/>
      <c r="L11" s="497" t="s">
        <v>588</v>
      </c>
      <c r="M11" s="497"/>
      <c r="N11" s="497"/>
      <c r="O11" s="495" t="s">
        <v>884</v>
      </c>
      <c r="P11" s="495"/>
      <c r="Q11" s="495"/>
      <c r="R11" s="495" t="s">
        <v>594</v>
      </c>
      <c r="S11" s="495"/>
      <c r="T11" s="495"/>
      <c r="U11" s="495" t="s">
        <v>885</v>
      </c>
      <c r="V11" s="495"/>
      <c r="W11" s="495"/>
      <c r="X11" s="495" t="s">
        <v>270</v>
      </c>
      <c r="Y11" s="495"/>
      <c r="Z11" s="495"/>
    </row>
    <row r="12" spans="6:26">
      <c r="F12" s="494"/>
      <c r="G12" s="496"/>
      <c r="H12" s="496"/>
      <c r="I12" s="496"/>
      <c r="J12" s="496"/>
      <c r="K12" s="496"/>
      <c r="L12" s="498"/>
      <c r="M12" s="498"/>
      <c r="N12" s="498"/>
      <c r="O12" s="496"/>
      <c r="P12" s="496"/>
      <c r="Q12" s="496"/>
      <c r="R12" s="496"/>
      <c r="S12" s="496"/>
      <c r="T12" s="496"/>
      <c r="U12" s="496"/>
      <c r="V12" s="496"/>
      <c r="W12" s="496"/>
      <c r="X12" s="496"/>
      <c r="Y12" s="496"/>
      <c r="Z12" s="496"/>
    </row>
    <row r="13" spans="6:26">
      <c r="F13" s="239">
        <v>1</v>
      </c>
      <c r="G13" s="240">
        <v>2</v>
      </c>
      <c r="H13" s="240">
        <v>3</v>
      </c>
      <c r="I13" s="499">
        <v>4</v>
      </c>
      <c r="J13" s="499"/>
      <c r="K13" s="499"/>
      <c r="L13" s="492">
        <v>5</v>
      </c>
      <c r="M13" s="492"/>
      <c r="N13" s="492"/>
      <c r="O13" s="492">
        <v>6</v>
      </c>
      <c r="P13" s="492"/>
      <c r="Q13" s="492"/>
      <c r="R13" s="492">
        <v>7</v>
      </c>
      <c r="S13" s="492"/>
      <c r="T13" s="492"/>
      <c r="U13" s="492">
        <v>8</v>
      </c>
      <c r="V13" s="492"/>
      <c r="W13" s="492"/>
      <c r="X13" s="492">
        <v>9</v>
      </c>
      <c r="Y13" s="492"/>
      <c r="Z13" s="492"/>
    </row>
    <row r="14" spans="6:26" ht="25.5">
      <c r="F14" s="213">
        <v>1</v>
      </c>
      <c r="G14" s="214" t="str">
        <f>"Величина капитала на 31 декабря "&amp;IF(List_01_reporting_period&gt;0,List_01_reporting_period-2&amp;" г. ","НЕ УКАЗАН")&amp; " (год, предшествующий предыдущему)"</f>
        <v>Величина капитала на 31 декабря 2015 г.  (год, предшествующий предыдущему)</v>
      </c>
      <c r="H14" s="215">
        <v>3100</v>
      </c>
      <c r="I14" s="243"/>
      <c r="J14" s="244">
        <v>5</v>
      </c>
      <c r="K14" s="218" t="str">
        <f>IF(I14="(",")","")</f>
        <v/>
      </c>
      <c r="L14" s="217" t="s">
        <v>181</v>
      </c>
      <c r="M14" s="244"/>
      <c r="N14" s="216" t="s">
        <v>182</v>
      </c>
      <c r="O14" s="243"/>
      <c r="P14" s="244"/>
      <c r="Q14" s="218" t="str">
        <f>IF(O14="(",")","")</f>
        <v/>
      </c>
      <c r="R14" s="243"/>
      <c r="S14" s="244"/>
      <c r="T14" s="218" t="str">
        <f>IF(R14="(",")","")</f>
        <v/>
      </c>
      <c r="U14" s="243"/>
      <c r="V14" s="244">
        <v>19584</v>
      </c>
      <c r="W14" s="218" t="str">
        <f>IF(U14="(",")","")</f>
        <v/>
      </c>
      <c r="X14" s="218" t="str">
        <f>IF(IF(I14="(",-J14,J14)+IF(L14="(",-M14,M14)+IF(O14="(",-P14,P14)+IF(R14="(",-S14,S14)+IF(U14="(",-V14,V14)&lt;0,"(","")</f>
        <v/>
      </c>
      <c r="Y14" s="242">
        <f>ABS(IF(I14="(",-J14,J14)+IF(L14="(",-M14,M14)+IF(O14="(",-P14,P14)+IF(R14="(",-S14,S14)+IF(U14="(",-V14,V14))</f>
        <v>19589</v>
      </c>
      <c r="Z14" s="218" t="str">
        <f>IF(X14="(",")","")</f>
        <v/>
      </c>
    </row>
    <row r="15" spans="6:26">
      <c r="F15" s="219">
        <v>2</v>
      </c>
      <c r="G15" s="220" t="str">
        <f>"За "&amp;IF(List_01_reporting_period&gt;0,List_01_reporting_period-1&amp;" г. ","НЕ УКАЗАН")&amp; " (предыдущий год)"</f>
        <v>За 2016 г.  (предыдущий год)</v>
      </c>
      <c r="H15" s="221"/>
      <c r="I15" s="222"/>
      <c r="J15" s="223"/>
      <c r="K15" s="224"/>
      <c r="L15" s="222"/>
      <c r="M15" s="223"/>
      <c r="N15" s="224"/>
      <c r="O15" s="222"/>
      <c r="P15" s="223"/>
      <c r="Q15" s="224"/>
      <c r="R15" s="222"/>
      <c r="S15" s="223"/>
      <c r="T15" s="224"/>
      <c r="U15" s="222"/>
      <c r="V15" s="223"/>
      <c r="W15" s="224"/>
      <c r="X15" s="224"/>
      <c r="Y15" s="223"/>
      <c r="Z15" s="225"/>
    </row>
    <row r="16" spans="6:26" ht="25.5">
      <c r="F16" s="226" t="s">
        <v>367</v>
      </c>
      <c r="G16" s="227" t="s">
        <v>886</v>
      </c>
      <c r="H16" s="228">
        <v>3210</v>
      </c>
      <c r="I16" s="218" t="str">
        <f>IF(((SUMIF(I17:I23,"",J17:J23)-SUMIF(I17:I23,"(",J17:J23)))&lt;0,"(","")</f>
        <v/>
      </c>
      <c r="J16" s="242">
        <f>ABS((SUMIF(I17:I23,"",J17:J23)-SUMIF(I17:I23,"(",J17:J23)))</f>
        <v>0</v>
      </c>
      <c r="K16" s="218" t="str">
        <f>IF(I16="(",")","")</f>
        <v/>
      </c>
      <c r="L16" s="218" t="str">
        <f>IF(((SUMIF(L17:L23,"",M17:M23)-SUMIF(L17:L23,"(",M17:M23)))&lt;0,"(","")</f>
        <v/>
      </c>
      <c r="M16" s="242">
        <f>ABS((SUMIF(L17:L23,"",M17:M23)-SUMIF(L17:L23,"(",M17:M23)))</f>
        <v>0</v>
      </c>
      <c r="N16" s="218" t="str">
        <f>IF(L16="(",")","")</f>
        <v/>
      </c>
      <c r="O16" s="218" t="str">
        <f>IF(((SUMIF(O17:O23,"",P17:P23)-SUMIF(O17:O23,"(",P17:P23)))&lt;0,"(","")</f>
        <v/>
      </c>
      <c r="P16" s="242">
        <f>ABS((SUMIF(O17:O23,"",P17:P23)-SUMIF(O17:O23,"(",P17:P23)))</f>
        <v>0</v>
      </c>
      <c r="Q16" s="218" t="str">
        <f>IF(O16="(",")","")</f>
        <v/>
      </c>
      <c r="R16" s="218" t="str">
        <f>IF(((SUMIF(R17:R23,"",S17:S23)-SUMIF(R17:R23,"(",S17:S23)))&lt;0,"(","")</f>
        <v/>
      </c>
      <c r="S16" s="242">
        <f>ABS((SUMIF(R17:R23,"",S17:S23)-SUMIF(R17:R23,"(",S17:S23)))</f>
        <v>0</v>
      </c>
      <c r="T16" s="218" t="str">
        <f>IF(R16="(",")","")</f>
        <v/>
      </c>
      <c r="U16" s="218" t="str">
        <f>IF(((SUMIF(U17:U23,"",V17:V23)-SUMIF(U17:U23,"(",V17:V23)))&lt;0,"(","")</f>
        <v/>
      </c>
      <c r="V16" s="242">
        <f>ABS((SUMIF(U17:U23,"",V17:V23)-SUMIF(U17:U23,"(",V17:V23)))</f>
        <v>4386</v>
      </c>
      <c r="W16" s="218" t="str">
        <f>IF(U16="(",")","")</f>
        <v/>
      </c>
      <c r="X16" s="218" t="str">
        <f>IF(IF(I16="(",-J16,J16)+IF(L16="(",-M16,M16)+IF(O16="(",-P16,P16)+IF(R16="(",-S16,S16)+IF(U16="(",-V16,V16)&lt;0,"(","")</f>
        <v/>
      </c>
      <c r="Y16" s="242">
        <f>ABS(IF(I16="(",-J16,J16)+IF(L16="(",-M16,M16)+IF(O16="(",-P16,P16)+IF(R16="(",-S16,S16)+IF(U16="(",-V16,V16))</f>
        <v>4386</v>
      </c>
      <c r="Z16" s="218" t="str">
        <f t="shared" ref="Z16:Z22" si="0">IF(X16="(",")","")</f>
        <v/>
      </c>
    </row>
    <row r="17" spans="6:28">
      <c r="F17" s="213" t="s">
        <v>442</v>
      </c>
      <c r="G17" s="229" t="s">
        <v>887</v>
      </c>
      <c r="H17" s="215">
        <v>3211</v>
      </c>
      <c r="I17" s="217"/>
      <c r="J17" s="230" t="s">
        <v>227</v>
      </c>
      <c r="K17" s="216"/>
      <c r="L17" s="217"/>
      <c r="M17" s="230" t="s">
        <v>227</v>
      </c>
      <c r="N17" s="216"/>
      <c r="O17" s="217"/>
      <c r="P17" s="230" t="s">
        <v>227</v>
      </c>
      <c r="Q17" s="216"/>
      <c r="R17" s="217"/>
      <c r="S17" s="230" t="s">
        <v>227</v>
      </c>
      <c r="T17" s="216"/>
      <c r="U17" s="243"/>
      <c r="V17" s="244">
        <v>4386</v>
      </c>
      <c r="W17" s="218" t="str">
        <f t="shared" ref="W17:W19" si="1">IF(U17="(",")","")</f>
        <v/>
      </c>
      <c r="X17" s="218" t="str">
        <f>IF(U17="(","(","")</f>
        <v/>
      </c>
      <c r="Y17" s="242">
        <f>V17</f>
        <v>4386</v>
      </c>
      <c r="Z17" s="218" t="str">
        <f t="shared" si="0"/>
        <v/>
      </c>
    </row>
    <row r="18" spans="6:28">
      <c r="F18" s="213" t="s">
        <v>448</v>
      </c>
      <c r="G18" s="229" t="s">
        <v>888</v>
      </c>
      <c r="H18" s="215">
        <v>3212</v>
      </c>
      <c r="I18" s="217"/>
      <c r="J18" s="230" t="s">
        <v>227</v>
      </c>
      <c r="K18" s="216"/>
      <c r="L18" s="217"/>
      <c r="M18" s="230" t="s">
        <v>227</v>
      </c>
      <c r="N18" s="216"/>
      <c r="O18" s="243"/>
      <c r="P18" s="244"/>
      <c r="Q18" s="218" t="str">
        <f t="shared" ref="Q18:Q19" si="2">IF(O18="(",")","")</f>
        <v/>
      </c>
      <c r="R18" s="217"/>
      <c r="S18" s="230" t="s">
        <v>227</v>
      </c>
      <c r="T18" s="216"/>
      <c r="U18" s="243"/>
      <c r="V18" s="244"/>
      <c r="W18" s="218" t="str">
        <f t="shared" si="1"/>
        <v/>
      </c>
      <c r="X18" s="218" t="str">
        <f>IF(IF(O18="(",-P18,P18)+IF(U18="(",-V18,V18)&lt;0,"(","")</f>
        <v/>
      </c>
      <c r="Y18" s="242">
        <f>ABS(IF(O18="(",-P18,P18)+IF(U18="(",-V18,V18))</f>
        <v>0</v>
      </c>
      <c r="Z18" s="218" t="str">
        <f t="shared" si="0"/>
        <v/>
      </c>
    </row>
    <row r="19" spans="6:28" ht="25.5">
      <c r="F19" s="213" t="s">
        <v>889</v>
      </c>
      <c r="G19" s="229" t="s">
        <v>890</v>
      </c>
      <c r="H19" s="215">
        <v>3213</v>
      </c>
      <c r="I19" s="217"/>
      <c r="J19" s="230" t="s">
        <v>227</v>
      </c>
      <c r="K19" s="216"/>
      <c r="L19" s="217"/>
      <c r="M19" s="230" t="s">
        <v>227</v>
      </c>
      <c r="N19" s="216"/>
      <c r="O19" s="243"/>
      <c r="P19" s="244"/>
      <c r="Q19" s="218" t="str">
        <f t="shared" si="2"/>
        <v/>
      </c>
      <c r="R19" s="217"/>
      <c r="S19" s="230" t="s">
        <v>227</v>
      </c>
      <c r="T19" s="216"/>
      <c r="U19" s="243"/>
      <c r="V19" s="244"/>
      <c r="W19" s="218" t="str">
        <f t="shared" si="1"/>
        <v/>
      </c>
      <c r="X19" s="218" t="str">
        <f>IF(IF(O19="(",-P19,P19)+IF(U19="(",-V19,V19)&lt;0,"(","")</f>
        <v/>
      </c>
      <c r="Y19" s="242">
        <f>ABS(IF(O19="(",-P19,P19)+IF(U19="(",-V19,V19))</f>
        <v>0</v>
      </c>
      <c r="Z19" s="218" t="str">
        <f t="shared" si="0"/>
        <v/>
      </c>
    </row>
    <row r="20" spans="6:28">
      <c r="F20" s="213" t="s">
        <v>891</v>
      </c>
      <c r="G20" s="229" t="s">
        <v>892</v>
      </c>
      <c r="H20" s="215">
        <v>3214</v>
      </c>
      <c r="I20" s="243"/>
      <c r="J20" s="244"/>
      <c r="K20" s="218" t="str">
        <f>IF(I20="(",")","")</f>
        <v/>
      </c>
      <c r="L20" s="243"/>
      <c r="M20" s="244"/>
      <c r="N20" s="218" t="str">
        <f>IF(L20="(",")","")</f>
        <v/>
      </c>
      <c r="O20" s="243"/>
      <c r="P20" s="244"/>
      <c r="Q20" s="218" t="str">
        <f>IF(O20="(",")","")</f>
        <v/>
      </c>
      <c r="R20" s="217"/>
      <c r="S20" s="230" t="s">
        <v>227</v>
      </c>
      <c r="T20" s="216"/>
      <c r="U20" s="217"/>
      <c r="V20" s="230" t="s">
        <v>227</v>
      </c>
      <c r="W20" s="216"/>
      <c r="X20" s="218" t="str">
        <f>IF(IF(I20="(",-J20,J20)+IF(L20="(",-M20,M20)+IF(O20="(",-P20,P20)&lt;0,"(","")</f>
        <v/>
      </c>
      <c r="Y20" s="242">
        <f>ABS(IF(I20="(",-J20,J20)+IF(L20="(",-M20,M20)+IF(O20="(",-P20,P20))</f>
        <v>0</v>
      </c>
      <c r="Z20" s="218" t="str">
        <f t="shared" si="0"/>
        <v/>
      </c>
    </row>
    <row r="21" spans="6:28">
      <c r="F21" s="213" t="s">
        <v>893</v>
      </c>
      <c r="G21" s="229" t="s">
        <v>894</v>
      </c>
      <c r="H21" s="215">
        <v>3215</v>
      </c>
      <c r="I21" s="243"/>
      <c r="J21" s="244"/>
      <c r="K21" s="218" t="str">
        <f t="shared" ref="K21:K22" si="3">IF(I21="(",")","")</f>
        <v/>
      </c>
      <c r="L21" s="243"/>
      <c r="M21" s="244"/>
      <c r="N21" s="218" t="str">
        <f t="shared" ref="N21:N22" si="4">IF(L21="(",")","")</f>
        <v/>
      </c>
      <c r="O21" s="243"/>
      <c r="P21" s="244"/>
      <c r="Q21" s="218" t="str">
        <f t="shared" ref="Q21:Q22" si="5">IF(O21="(",")","")</f>
        <v/>
      </c>
      <c r="R21" s="217"/>
      <c r="S21" s="230" t="s">
        <v>227</v>
      </c>
      <c r="T21" s="216"/>
      <c r="U21" s="243"/>
      <c r="V21" s="244"/>
      <c r="W21" s="218" t="str">
        <f t="shared" ref="W21:W22" si="6">IF(U21="(",")","")</f>
        <v/>
      </c>
      <c r="X21" s="217"/>
      <c r="Y21" s="230" t="s">
        <v>227</v>
      </c>
      <c r="Z21" s="216"/>
    </row>
    <row r="22" spans="6:28">
      <c r="F22" s="213" t="s">
        <v>895</v>
      </c>
      <c r="G22" s="229" t="s">
        <v>896</v>
      </c>
      <c r="H22" s="215">
        <v>3216</v>
      </c>
      <c r="I22" s="243"/>
      <c r="J22" s="244"/>
      <c r="K22" s="218" t="str">
        <f t="shared" si="3"/>
        <v/>
      </c>
      <c r="L22" s="243"/>
      <c r="M22" s="244"/>
      <c r="N22" s="218" t="str">
        <f t="shared" si="4"/>
        <v/>
      </c>
      <c r="O22" s="243"/>
      <c r="P22" s="244"/>
      <c r="Q22" s="218" t="str">
        <f t="shared" si="5"/>
        <v/>
      </c>
      <c r="R22" s="243"/>
      <c r="S22" s="244"/>
      <c r="T22" s="218" t="str">
        <f>IF(R22="(",")","")</f>
        <v/>
      </c>
      <c r="U22" s="243"/>
      <c r="V22" s="244"/>
      <c r="W22" s="218" t="str">
        <f t="shared" si="6"/>
        <v/>
      </c>
      <c r="X22" s="218" t="str">
        <f>IF(IF(I22="(",-J22,J22)+IF(L22="(",-M22,M22)+IF(O22="(",-P22,P22)+IF(R22="(",-S22,S22)+IF(U22="(",-V22,V22)&lt;0,"(","")</f>
        <v/>
      </c>
      <c r="Y22" s="242">
        <f>ABS(IF(I22="(",-J22,J22)+IF(L22="(",-M22,M22)+IF(O22="(",-P22,P22)+IF(R22="(",-S22,S22)+IF(U22="(",-V22,V22))</f>
        <v>0</v>
      </c>
      <c r="Z22" s="218" t="str">
        <f t="shared" si="0"/>
        <v/>
      </c>
    </row>
    <row r="23" spans="6:28">
      <c r="F23" s="231"/>
      <c r="G23" s="245" t="s">
        <v>897</v>
      </c>
      <c r="H23" s="232"/>
      <c r="I23" s="233"/>
      <c r="J23" s="234"/>
      <c r="K23" s="233"/>
      <c r="L23" s="233"/>
      <c r="M23" s="234"/>
      <c r="N23" s="233"/>
      <c r="O23" s="233"/>
      <c r="P23" s="234"/>
      <c r="Q23" s="233"/>
      <c r="R23" s="233"/>
      <c r="S23" s="234"/>
      <c r="T23" s="233"/>
      <c r="U23" s="233"/>
      <c r="V23" s="234"/>
      <c r="W23" s="233"/>
      <c r="X23" s="233"/>
      <c r="Y23" s="234"/>
      <c r="Z23" s="235"/>
      <c r="AA23" s="134" t="s">
        <v>418</v>
      </c>
      <c r="AB23" s="430"/>
    </row>
    <row r="24" spans="6:28" ht="25.5">
      <c r="F24" s="226" t="s">
        <v>369</v>
      </c>
      <c r="G24" s="227" t="s">
        <v>898</v>
      </c>
      <c r="H24" s="228">
        <v>3220</v>
      </c>
      <c r="I24" s="218" t="str">
        <f>IF(((SUMIF(I25:I32,"",J25:J32)-SUMIF(I25:I32,"(",J25:J32)))&lt;0,"(","")</f>
        <v/>
      </c>
      <c r="J24" s="242">
        <f>ABS((SUMIF(I25:I32,"",J25:J32)-SUMIF(I25:I32,"(",J25:J32)))</f>
        <v>0</v>
      </c>
      <c r="K24" s="218" t="str">
        <f>IF(I24="(",")","")</f>
        <v/>
      </c>
      <c r="L24" s="218" t="str">
        <f>IF(((SUMIF(L25:L32,"",M25:M32)-SUMIF(L25:L32,"(",M25:M32)))&lt;0,"(","")</f>
        <v/>
      </c>
      <c r="M24" s="242">
        <f>ABS((SUMIF(L25:L32,"",M25:M32)-SUMIF(L25:L32,"(",M25:M32)))</f>
        <v>0</v>
      </c>
      <c r="N24" s="218" t="str">
        <f>IF(L24="(",")","")</f>
        <v/>
      </c>
      <c r="O24" s="218" t="str">
        <f>IF(((SUMIF(O25:O32,"",P25:P32)-SUMIF(O25:O32,"(",P25:P32)))&lt;0,"(","")</f>
        <v/>
      </c>
      <c r="P24" s="242">
        <f>ABS((SUMIF(O25:O32,"",P25:P32)-SUMIF(O25:O32,"(",P25:P32)))</f>
        <v>0</v>
      </c>
      <c r="Q24" s="218" t="str">
        <f>IF(O24="(",")","")</f>
        <v/>
      </c>
      <c r="R24" s="218" t="str">
        <f>IF(((SUMIF(R25:R32,"",S25:S32)-SUMIF(R25:R32,"(",S25:S32)))&lt;0,"(","")</f>
        <v/>
      </c>
      <c r="S24" s="242">
        <f>ABS((SUMIF(R25:R32,"",S25:S32)-SUMIF(R25:R32,"(",S25:S32)))</f>
        <v>0</v>
      </c>
      <c r="T24" s="218" t="str">
        <f>IF(R24="(",")","")</f>
        <v/>
      </c>
      <c r="U24" s="218" t="str">
        <f>IF(((SUMIF(U25:U32,"",V25:V32)-SUMIF(U25:U32,"(",V25:V32)))&lt;0,"(","")</f>
        <v/>
      </c>
      <c r="V24" s="242">
        <f>ABS((SUMIF(U25:U32,"",V25:V32)-SUMIF(U25:U32,"(",V25:V32)))</f>
        <v>0</v>
      </c>
      <c r="W24" s="218" t="str">
        <f>IF(U24="(",")","")</f>
        <v/>
      </c>
      <c r="X24" s="218" t="str">
        <f>IF(IF(I24="(",-J24,J24)+IF(L24="(",-M24,M24)+IF(O24="(",-P24,P24)+IF(R24="(",-S24,S24)+IF(U24="(",-V24,V24)&lt;0,"(","")</f>
        <v/>
      </c>
      <c r="Y24" s="242">
        <f>ABS(IF(I24="(",-J24,J24)+IF(L24="(",-M24,M24)+IF(O24="(",-P24,P24)+IF(R24="(",-S24,S24)+IF(U24="(",-V24,V24))</f>
        <v>0</v>
      </c>
      <c r="Z24" s="218" t="str">
        <f t="shared" ref="Z24:Z31" si="7">IF(X24="(",")","")</f>
        <v/>
      </c>
    </row>
    <row r="25" spans="6:28">
      <c r="F25" s="213" t="s">
        <v>462</v>
      </c>
      <c r="G25" s="229" t="s">
        <v>899</v>
      </c>
      <c r="H25" s="215">
        <v>3221</v>
      </c>
      <c r="I25" s="217"/>
      <c r="J25" s="230" t="s">
        <v>227</v>
      </c>
      <c r="K25" s="216"/>
      <c r="L25" s="217"/>
      <c r="M25" s="230" t="s">
        <v>227</v>
      </c>
      <c r="N25" s="216"/>
      <c r="O25" s="217"/>
      <c r="P25" s="230" t="s">
        <v>227</v>
      </c>
      <c r="Q25" s="216"/>
      <c r="R25" s="217"/>
      <c r="S25" s="230" t="s">
        <v>227</v>
      </c>
      <c r="T25" s="216"/>
      <c r="U25" s="217" t="s">
        <v>181</v>
      </c>
      <c r="V25" s="244"/>
      <c r="W25" s="216" t="s">
        <v>182</v>
      </c>
      <c r="X25" s="218" t="str">
        <f>IF(U25="(","(","")</f>
        <v>(</v>
      </c>
      <c r="Y25" s="242">
        <f>V25</f>
        <v>0</v>
      </c>
      <c r="Z25" s="218" t="str">
        <f t="shared" si="7"/>
        <v>)</v>
      </c>
    </row>
    <row r="26" spans="6:28">
      <c r="F26" s="213" t="s">
        <v>900</v>
      </c>
      <c r="G26" s="229" t="s">
        <v>888</v>
      </c>
      <c r="H26" s="215">
        <v>3222</v>
      </c>
      <c r="I26" s="217"/>
      <c r="J26" s="230" t="s">
        <v>227</v>
      </c>
      <c r="K26" s="216"/>
      <c r="L26" s="217"/>
      <c r="M26" s="230" t="s">
        <v>227</v>
      </c>
      <c r="N26" s="216"/>
      <c r="O26" s="217" t="s">
        <v>181</v>
      </c>
      <c r="P26" s="244"/>
      <c r="Q26" s="216" t="s">
        <v>182</v>
      </c>
      <c r="R26" s="217"/>
      <c r="S26" s="230" t="s">
        <v>227</v>
      </c>
      <c r="T26" s="216"/>
      <c r="U26" s="217" t="s">
        <v>181</v>
      </c>
      <c r="V26" s="244"/>
      <c r="W26" s="216" t="s">
        <v>182</v>
      </c>
      <c r="X26" s="218" t="str">
        <f>IF(IF(O26="(",-P26,P26)+IF(U26="(",-V26,V26)&lt;0,"(","")</f>
        <v/>
      </c>
      <c r="Y26" s="242">
        <f>ABS(IF(O26="(",-P26,P26)+IF(U26="(",-V26,V26))</f>
        <v>0</v>
      </c>
      <c r="Z26" s="218" t="str">
        <f t="shared" si="7"/>
        <v/>
      </c>
    </row>
    <row r="27" spans="6:28" ht="25.5">
      <c r="F27" s="213" t="s">
        <v>901</v>
      </c>
      <c r="G27" s="229" t="s">
        <v>902</v>
      </c>
      <c r="H27" s="215">
        <v>3223</v>
      </c>
      <c r="I27" s="217"/>
      <c r="J27" s="230" t="s">
        <v>227</v>
      </c>
      <c r="K27" s="216"/>
      <c r="L27" s="217"/>
      <c r="M27" s="230" t="s">
        <v>227</v>
      </c>
      <c r="N27" s="216"/>
      <c r="O27" s="217" t="s">
        <v>181</v>
      </c>
      <c r="P27" s="244"/>
      <c r="Q27" s="216" t="s">
        <v>182</v>
      </c>
      <c r="R27" s="217"/>
      <c r="S27" s="230" t="s">
        <v>227</v>
      </c>
      <c r="T27" s="216"/>
      <c r="U27" s="217" t="s">
        <v>181</v>
      </c>
      <c r="V27" s="244"/>
      <c r="W27" s="216" t="s">
        <v>182</v>
      </c>
      <c r="X27" s="218" t="str">
        <f>IF(IF(O27="(",-P27,P27)+IF(U27="(",-V27,V27)&lt;0,"(","")</f>
        <v/>
      </c>
      <c r="Y27" s="242">
        <f>ABS(IF(O27="(",-P27,P27)+IF(U27="(",-V27,V27))</f>
        <v>0</v>
      </c>
      <c r="Z27" s="218" t="str">
        <f t="shared" si="7"/>
        <v/>
      </c>
    </row>
    <row r="28" spans="6:28">
      <c r="F28" s="213" t="s">
        <v>903</v>
      </c>
      <c r="G28" s="229" t="s">
        <v>904</v>
      </c>
      <c r="H28" s="215">
        <v>3224</v>
      </c>
      <c r="I28" s="217" t="s">
        <v>181</v>
      </c>
      <c r="J28" s="244"/>
      <c r="K28" s="216" t="s">
        <v>182</v>
      </c>
      <c r="L28" s="243"/>
      <c r="M28" s="244"/>
      <c r="N28" s="218" t="str">
        <f>IF(L28="(",")","")</f>
        <v/>
      </c>
      <c r="O28" s="243"/>
      <c r="P28" s="244"/>
      <c r="Q28" s="218" t="str">
        <f>IF(O28="(",")","")</f>
        <v/>
      </c>
      <c r="R28" s="217"/>
      <c r="S28" s="230" t="s">
        <v>227</v>
      </c>
      <c r="T28" s="216"/>
      <c r="U28" s="243"/>
      <c r="V28" s="244"/>
      <c r="W28" s="218" t="str">
        <f>IF(U28="(",")","")</f>
        <v/>
      </c>
      <c r="X28" s="218" t="str">
        <f>IF(IF(I28="(",-J28,J28)+IF(L28="(",-M28,M28)+IF(O28="(",-P28,P28)+IF(U28="(",-V28,V28)&lt;0,"(","")</f>
        <v/>
      </c>
      <c r="Y28" s="242">
        <f>ABS(IF(I28="(",-J28,J28)+IF(L28="(",-M28,M28)+IF(O28="(",-P28,P28)+IF(U28="(",-V28,V28))</f>
        <v>0</v>
      </c>
      <c r="Z28" s="218" t="str">
        <f t="shared" si="7"/>
        <v/>
      </c>
    </row>
    <row r="29" spans="6:28">
      <c r="F29" s="213" t="s">
        <v>905</v>
      </c>
      <c r="G29" s="229" t="s">
        <v>906</v>
      </c>
      <c r="H29" s="215">
        <v>3225</v>
      </c>
      <c r="I29" s="217" t="s">
        <v>181</v>
      </c>
      <c r="J29" s="244"/>
      <c r="K29" s="216" t="s">
        <v>182</v>
      </c>
      <c r="L29" s="243"/>
      <c r="M29" s="244"/>
      <c r="N29" s="218" t="str">
        <f t="shared" ref="N29:N30" si="8">IF(L29="(",")","")</f>
        <v/>
      </c>
      <c r="O29" s="243"/>
      <c r="P29" s="244"/>
      <c r="Q29" s="218" t="str">
        <f t="shared" ref="Q29:Q30" si="9">IF(O29="(",")","")</f>
        <v/>
      </c>
      <c r="R29" s="217"/>
      <c r="S29" s="230" t="s">
        <v>227</v>
      </c>
      <c r="T29" s="216"/>
      <c r="U29" s="243"/>
      <c r="V29" s="244"/>
      <c r="W29" s="218" t="str">
        <f t="shared" ref="W29:W30" si="10">IF(U29="(",")","")</f>
        <v/>
      </c>
      <c r="X29" s="218" t="str">
        <f>IF(IF(I29="(",-J29,J29)+IF(L29="(",-M29,M29)+IF(O29="(",-P29,P29)+IF(U29="(",-V29,V29)&lt;0,"(","")</f>
        <v/>
      </c>
      <c r="Y29" s="242">
        <f>ABS(IF(I29="(",-J29,J29)+IF(L29="(",-M29,M29)+IF(O29="(",-P29,P29)+IF(U29="(",-V29,V29))</f>
        <v>0</v>
      </c>
      <c r="Z29" s="218" t="str">
        <f t="shared" si="7"/>
        <v/>
      </c>
    </row>
    <row r="30" spans="6:28">
      <c r="F30" s="213" t="s">
        <v>907</v>
      </c>
      <c r="G30" s="229" t="s">
        <v>896</v>
      </c>
      <c r="H30" s="215">
        <v>3226</v>
      </c>
      <c r="I30" s="243"/>
      <c r="J30" s="244"/>
      <c r="K30" s="218" t="str">
        <f>IF(I30="(",")","")</f>
        <v/>
      </c>
      <c r="L30" s="243"/>
      <c r="M30" s="244"/>
      <c r="N30" s="218" t="str">
        <f t="shared" si="8"/>
        <v/>
      </c>
      <c r="O30" s="243"/>
      <c r="P30" s="244"/>
      <c r="Q30" s="218" t="str">
        <f t="shared" si="9"/>
        <v/>
      </c>
      <c r="R30" s="243"/>
      <c r="S30" s="244"/>
      <c r="T30" s="218" t="str">
        <f>IF(R30="(",")","")</f>
        <v/>
      </c>
      <c r="U30" s="243"/>
      <c r="V30" s="244"/>
      <c r="W30" s="218" t="str">
        <f t="shared" si="10"/>
        <v/>
      </c>
      <c r="X30" s="218" t="str">
        <f>IF(IF(I30="(",-J30,J30)+IF(L30="(",-M30,M30)+IF(O30="(",-P30,P30)+IF(R30="(",-S30,S30)+IF(U30="(",-V30,V30)&lt;0,"(","")</f>
        <v/>
      </c>
      <c r="Y30" s="242">
        <f>ABS(IF(I30="(",-J30,J30)+IF(L30="(",-M30,M30)+IF(O30="(",-P30,P30)+IF(R30="(",-S30,S30)+IF(U30="(",-V30,V30))</f>
        <v>0</v>
      </c>
      <c r="Z30" s="218" t="str">
        <f t="shared" si="7"/>
        <v/>
      </c>
    </row>
    <row r="31" spans="6:28">
      <c r="F31" s="213" t="s">
        <v>908</v>
      </c>
      <c r="G31" s="229" t="s">
        <v>909</v>
      </c>
      <c r="H31" s="215">
        <v>3227</v>
      </c>
      <c r="I31" s="217"/>
      <c r="J31" s="230" t="s">
        <v>227</v>
      </c>
      <c r="K31" s="216"/>
      <c r="L31" s="217"/>
      <c r="M31" s="230" t="s">
        <v>227</v>
      </c>
      <c r="N31" s="216"/>
      <c r="O31" s="217"/>
      <c r="P31" s="230" t="s">
        <v>227</v>
      </c>
      <c r="Q31" s="216"/>
      <c r="R31" s="217"/>
      <c r="S31" s="230" t="s">
        <v>227</v>
      </c>
      <c r="T31" s="216"/>
      <c r="U31" s="217" t="s">
        <v>181</v>
      </c>
      <c r="V31" s="244"/>
      <c r="W31" s="216" t="s">
        <v>182</v>
      </c>
      <c r="X31" s="218" t="str">
        <f>IF(U31="(","(","")</f>
        <v>(</v>
      </c>
      <c r="Y31" s="242">
        <f>V31</f>
        <v>0</v>
      </c>
      <c r="Z31" s="218" t="str">
        <f t="shared" si="7"/>
        <v>)</v>
      </c>
      <c r="AA31" s="430"/>
    </row>
    <row r="32" spans="6:28">
      <c r="F32" s="231"/>
      <c r="G32" s="245" t="s">
        <v>897</v>
      </c>
      <c r="H32" s="232"/>
      <c r="I32" s="233"/>
      <c r="J32" s="234"/>
      <c r="K32" s="233"/>
      <c r="L32" s="233"/>
      <c r="M32" s="234"/>
      <c r="N32" s="233"/>
      <c r="O32" s="233"/>
      <c r="P32" s="234"/>
      <c r="Q32" s="233"/>
      <c r="R32" s="233"/>
      <c r="S32" s="234"/>
      <c r="T32" s="233"/>
      <c r="U32" s="233"/>
      <c r="V32" s="234"/>
      <c r="W32" s="233"/>
      <c r="X32" s="233"/>
      <c r="Y32" s="234"/>
      <c r="Z32" s="235"/>
      <c r="AA32" s="134" t="s">
        <v>418</v>
      </c>
      <c r="AB32" s="428"/>
    </row>
    <row r="33" spans="6:27">
      <c r="F33" s="213" t="s">
        <v>371</v>
      </c>
      <c r="G33" s="236" t="s">
        <v>910</v>
      </c>
      <c r="H33" s="215">
        <v>3230</v>
      </c>
      <c r="I33" s="217"/>
      <c r="J33" s="230" t="s">
        <v>227</v>
      </c>
      <c r="K33" s="216"/>
      <c r="L33" s="217"/>
      <c r="M33" s="230" t="s">
        <v>227</v>
      </c>
      <c r="N33" s="216"/>
      <c r="O33" s="243"/>
      <c r="P33" s="244"/>
      <c r="Q33" s="218" t="str">
        <f>IF(O33="(",")","")</f>
        <v/>
      </c>
      <c r="R33" s="243"/>
      <c r="S33" s="244"/>
      <c r="T33" s="218" t="str">
        <f>IF(R33="(",")","")</f>
        <v/>
      </c>
      <c r="U33" s="243"/>
      <c r="V33" s="244"/>
      <c r="W33" s="218" t="str">
        <f>IF(U33="(",")","")</f>
        <v/>
      </c>
      <c r="X33" s="217"/>
      <c r="Y33" s="230" t="s">
        <v>227</v>
      </c>
      <c r="Z33" s="216"/>
    </row>
    <row r="34" spans="6:27">
      <c r="F34" s="213" t="s">
        <v>373</v>
      </c>
      <c r="G34" s="236" t="s">
        <v>911</v>
      </c>
      <c r="H34" s="215">
        <v>3240</v>
      </c>
      <c r="I34" s="217"/>
      <c r="J34" s="230" t="s">
        <v>227</v>
      </c>
      <c r="K34" s="216"/>
      <c r="L34" s="217"/>
      <c r="M34" s="230" t="s">
        <v>227</v>
      </c>
      <c r="N34" s="216"/>
      <c r="O34" s="217"/>
      <c r="P34" s="230" t="s">
        <v>227</v>
      </c>
      <c r="Q34" s="216"/>
      <c r="R34" s="243"/>
      <c r="S34" s="244"/>
      <c r="T34" s="218" t="str">
        <f t="shared" ref="T34:T35" si="11">IF(R34="(",")","")</f>
        <v/>
      </c>
      <c r="U34" s="243"/>
      <c r="V34" s="244"/>
      <c r="W34" s="218" t="str">
        <f t="shared" ref="W34:W35" si="12">IF(U34="(",")","")</f>
        <v/>
      </c>
      <c r="X34" s="217"/>
      <c r="Y34" s="230" t="s">
        <v>227</v>
      </c>
      <c r="Z34" s="216"/>
    </row>
    <row r="35" spans="6:27" ht="25.5">
      <c r="F35" s="213" t="s">
        <v>375</v>
      </c>
      <c r="G35" s="236" t="str">
        <f>"Величина капитала на 31 декабря "&amp;IF(List_01_reporting_period&gt;0,List_01_reporting_period-1&amp;" г. ","НЕ УКАЗАН")&amp; " (предыдущий год)"</f>
        <v>Величина капитала на 31 декабря 2016 г.  (предыдущий год)</v>
      </c>
      <c r="H35" s="215">
        <v>3200</v>
      </c>
      <c r="I35" s="243"/>
      <c r="J35" s="244">
        <v>5</v>
      </c>
      <c r="K35" s="218" t="str">
        <f>IF(I35="(",")","")</f>
        <v/>
      </c>
      <c r="L35" s="217" t="s">
        <v>181</v>
      </c>
      <c r="M35" s="244">
        <v>0</v>
      </c>
      <c r="N35" s="216" t="s">
        <v>182</v>
      </c>
      <c r="O35" s="243"/>
      <c r="P35" s="244">
        <v>0</v>
      </c>
      <c r="Q35" s="218" t="str">
        <f>IF(O35="(",")","")</f>
        <v/>
      </c>
      <c r="R35" s="243"/>
      <c r="S35" s="244">
        <v>0</v>
      </c>
      <c r="T35" s="218" t="str">
        <f t="shared" si="11"/>
        <v/>
      </c>
      <c r="U35" s="243"/>
      <c r="V35" s="244">
        <v>23970</v>
      </c>
      <c r="W35" s="218" t="str">
        <f t="shared" si="12"/>
        <v/>
      </c>
      <c r="X35" s="218" t="str">
        <f>IF(IF(I35="(",-J35,J35)+IF(L35="(",-M35,M35)+IF(O35="(",-P35,P35)+IF(R35="(",-S35,S35)+IF(U35="(",-V35,V35)&lt;0,"(","")</f>
        <v/>
      </c>
      <c r="Y35" s="242">
        <f>ABS(IF(I35="(",-J35,J35)+IF(L35="(",-M35,M35)+IF(O35="(",-P35,P35)+IF(R35="(",-S35,S35)+IF(U35="(",-V35,V35))</f>
        <v>23975</v>
      </c>
      <c r="Z35" s="218" t="str">
        <f>IF(X35="(",")","")</f>
        <v/>
      </c>
    </row>
    <row r="36" spans="6:27">
      <c r="F36" s="219" t="s">
        <v>7</v>
      </c>
      <c r="G36" s="237" t="str">
        <f>"За "&amp;IF(List_01_reporting_period&gt;0,List_01_reporting_period&amp;" г. ","НЕ УКАЗАН")&amp; " (отчетный год)"</f>
        <v>За 2017 г.  (отчетный год)</v>
      </c>
      <c r="H36" s="238"/>
      <c r="I36" s="222"/>
      <c r="J36" s="223"/>
      <c r="K36" s="224"/>
      <c r="L36" s="222"/>
      <c r="M36" s="223"/>
      <c r="N36" s="224"/>
      <c r="O36" s="222"/>
      <c r="P36" s="223"/>
      <c r="Q36" s="224"/>
      <c r="R36" s="222"/>
      <c r="S36" s="223"/>
      <c r="T36" s="224"/>
      <c r="U36" s="222"/>
      <c r="V36" s="223"/>
      <c r="W36" s="224"/>
      <c r="X36" s="224"/>
      <c r="Y36" s="223"/>
      <c r="Z36" s="225"/>
    </row>
    <row r="37" spans="6:27" ht="25.5">
      <c r="F37" s="226" t="s">
        <v>382</v>
      </c>
      <c r="G37" s="227" t="s">
        <v>886</v>
      </c>
      <c r="H37" s="228">
        <v>3310</v>
      </c>
      <c r="I37" s="218" t="str">
        <f>IF(((SUMIF(I38:I44,"",J38:J44)-SUMIF(I38:I44,"(",J38:J44)))&lt;0,"(","")</f>
        <v/>
      </c>
      <c r="J37" s="242">
        <f>ABS((SUMIF(I38:I44,"",J38:J44)-SUMIF(I38:I44,"(",J38:J44)))</f>
        <v>0</v>
      </c>
      <c r="K37" s="218" t="str">
        <f>IF(I37="(",")","")</f>
        <v/>
      </c>
      <c r="L37" s="218" t="str">
        <f>IF(((SUMIF(L38:L44,"",M38:M44)-SUMIF(L38:L44,"(",M38:M44)))&lt;0,"(","")</f>
        <v/>
      </c>
      <c r="M37" s="242">
        <f>ABS((SUMIF(L38:L44,"",M38:M44)-SUMIF(L38:L44,"(",M38:M44)))</f>
        <v>0</v>
      </c>
      <c r="N37" s="218" t="str">
        <f>IF(L37="(",")","")</f>
        <v/>
      </c>
      <c r="O37" s="218" t="str">
        <f>IF(((SUMIF(O38:O44,"",P38:P44)-SUMIF(O38:O44,"(",P38:P44)))&lt;0,"(","")</f>
        <v/>
      </c>
      <c r="P37" s="242">
        <f>ABS((SUMIF(O38:O44,"",P38:P44)-SUMIF(O38:O44,"(",P38:P44)))</f>
        <v>0</v>
      </c>
      <c r="Q37" s="218" t="str">
        <f>IF(O37="(",")","")</f>
        <v/>
      </c>
      <c r="R37" s="218" t="str">
        <f>IF(((SUMIF(R38:R44,"",S38:S44)-SUMIF(R38:R44,"(",S38:S44)))&lt;0,"(","")</f>
        <v/>
      </c>
      <c r="S37" s="242">
        <f>ABS((SUMIF(R38:R44,"",S38:S44)-SUMIF(R38:R44,"(",S38:S44)))</f>
        <v>0</v>
      </c>
      <c r="T37" s="218" t="str">
        <f>IF(R37="(",")","")</f>
        <v/>
      </c>
      <c r="U37" s="218" t="str">
        <f>IF(((SUMIF(U38:U44,"",V38:V44)-SUMIF(U38:U44,"(",V38:V44)))&lt;0,"(","")</f>
        <v/>
      </c>
      <c r="V37" s="242">
        <f>ABS((SUMIF(U38:U44,"",V38:V44)-SUMIF(U38:U44,"(",V38:V44)))</f>
        <v>373</v>
      </c>
      <c r="W37" s="218" t="str">
        <f>IF(U37="(",")","")</f>
        <v/>
      </c>
      <c r="X37" s="218" t="str">
        <f>IF(IF(I37="(",-J37,J37)+IF(L37="(",-M37,M37)+IF(O37="(",-P37,P37)+IF(R37="(",-S37,S37)+IF(U37="(",-V37,V37)&lt;0,"(","")</f>
        <v/>
      </c>
      <c r="Y37" s="242">
        <f>ABS(IF(I37="(",-J37,J37)+IF(L37="(",-M37,M37)+IF(O37="(",-P37,P37)+IF(R37="(",-S37,S37)+IF(U37="(",-V37,V37))</f>
        <v>373</v>
      </c>
      <c r="Z37" s="218" t="str">
        <f t="shared" ref="Z37:Z43" si="13">IF(X37="(",")","")</f>
        <v/>
      </c>
    </row>
    <row r="38" spans="6:27">
      <c r="F38" s="213" t="s">
        <v>179</v>
      </c>
      <c r="G38" s="229" t="s">
        <v>887</v>
      </c>
      <c r="H38" s="215">
        <v>3311</v>
      </c>
      <c r="I38" s="217"/>
      <c r="J38" s="230" t="s">
        <v>227</v>
      </c>
      <c r="K38" s="216"/>
      <c r="L38" s="217"/>
      <c r="M38" s="230" t="s">
        <v>227</v>
      </c>
      <c r="N38" s="216"/>
      <c r="O38" s="217"/>
      <c r="P38" s="230" t="s">
        <v>227</v>
      </c>
      <c r="Q38" s="216"/>
      <c r="R38" s="217"/>
      <c r="S38" s="230" t="s">
        <v>227</v>
      </c>
      <c r="T38" s="216"/>
      <c r="U38" s="243"/>
      <c r="V38" s="244">
        <v>373</v>
      </c>
      <c r="W38" s="218" t="str">
        <f>IF(U38="(",")","")</f>
        <v/>
      </c>
      <c r="X38" s="218" t="str">
        <f>IF(U38="(","(","")</f>
        <v/>
      </c>
      <c r="Y38" s="242">
        <f>V38</f>
        <v>373</v>
      </c>
      <c r="Z38" s="218" t="str">
        <f t="shared" si="13"/>
        <v/>
      </c>
    </row>
    <row r="39" spans="6:27">
      <c r="F39" s="213" t="s">
        <v>190</v>
      </c>
      <c r="G39" s="229" t="s">
        <v>888</v>
      </c>
      <c r="H39" s="215">
        <v>3312</v>
      </c>
      <c r="I39" s="217"/>
      <c r="J39" s="230" t="s">
        <v>227</v>
      </c>
      <c r="K39" s="216"/>
      <c r="L39" s="217"/>
      <c r="M39" s="230" t="s">
        <v>227</v>
      </c>
      <c r="N39" s="216"/>
      <c r="O39" s="243"/>
      <c r="P39" s="244"/>
      <c r="Q39" s="218" t="str">
        <f>IF(O39="(",")","")</f>
        <v/>
      </c>
      <c r="R39" s="217"/>
      <c r="S39" s="230" t="s">
        <v>227</v>
      </c>
      <c r="T39" s="216"/>
      <c r="U39" s="243"/>
      <c r="V39" s="244"/>
      <c r="W39" s="218" t="str">
        <f t="shared" ref="W39:W43" si="14">IF(U39="(",")","")</f>
        <v/>
      </c>
      <c r="X39" s="218" t="str">
        <f>IF(IF(O39="(",-P39,P39)+IF(U39="(",-V39,V39)&lt;0,"(","")</f>
        <v/>
      </c>
      <c r="Y39" s="242">
        <f>ABS(IF(O39="(",-P39,P39)+IF(U39="(",-V39,V39))</f>
        <v>0</v>
      </c>
      <c r="Z39" s="218" t="str">
        <f t="shared" si="13"/>
        <v/>
      </c>
    </row>
    <row r="40" spans="6:27" ht="25.5">
      <c r="F40" s="213" t="s">
        <v>195</v>
      </c>
      <c r="G40" s="229" t="s">
        <v>890</v>
      </c>
      <c r="H40" s="215">
        <v>3313</v>
      </c>
      <c r="I40" s="217"/>
      <c r="J40" s="230" t="s">
        <v>227</v>
      </c>
      <c r="K40" s="216"/>
      <c r="L40" s="217"/>
      <c r="M40" s="230" t="s">
        <v>227</v>
      </c>
      <c r="N40" s="216"/>
      <c r="O40" s="243"/>
      <c r="P40" s="244"/>
      <c r="Q40" s="218" t="str">
        <f t="shared" ref="Q40:Q41" si="15">IF(O40="(",")","")</f>
        <v/>
      </c>
      <c r="R40" s="217"/>
      <c r="S40" s="230" t="s">
        <v>227</v>
      </c>
      <c r="T40" s="216"/>
      <c r="U40" s="243"/>
      <c r="V40" s="244"/>
      <c r="W40" s="218" t="str">
        <f t="shared" si="14"/>
        <v/>
      </c>
      <c r="X40" s="218" t="str">
        <f>IF(IF(O40="(",-P40,P40)+IF(U40="(",-V40,V40)&lt;0,"(","")</f>
        <v/>
      </c>
      <c r="Y40" s="242">
        <f>ABS(IF(O40="(",-P40,P40)+IF(U40="(",-V40,V40))</f>
        <v>0</v>
      </c>
      <c r="Z40" s="218" t="str">
        <f t="shared" si="13"/>
        <v/>
      </c>
    </row>
    <row r="41" spans="6:27">
      <c r="F41" s="213" t="s">
        <v>912</v>
      </c>
      <c r="G41" s="229" t="s">
        <v>892</v>
      </c>
      <c r="H41" s="215">
        <v>3314</v>
      </c>
      <c r="I41" s="243"/>
      <c r="J41" s="244"/>
      <c r="K41" s="218" t="str">
        <f>IF(I41="(",")","")</f>
        <v/>
      </c>
      <c r="L41" s="243"/>
      <c r="M41" s="244"/>
      <c r="N41" s="218" t="str">
        <f>IF(L41="(",")","")</f>
        <v/>
      </c>
      <c r="O41" s="243"/>
      <c r="P41" s="244"/>
      <c r="Q41" s="218" t="str">
        <f t="shared" si="15"/>
        <v/>
      </c>
      <c r="R41" s="217"/>
      <c r="S41" s="230" t="s">
        <v>227</v>
      </c>
      <c r="T41" s="216"/>
      <c r="U41" s="217"/>
      <c r="V41" s="230" t="s">
        <v>227</v>
      </c>
      <c r="W41" s="216"/>
      <c r="X41" s="218" t="str">
        <f>IF(IF(I41="(",-J41,J41)+IF(L41="(",-M41,M41)+IF(O41="(",-P41,P41)&lt;0,"(","")</f>
        <v/>
      </c>
      <c r="Y41" s="242">
        <f>ABS(IF(I41="(",-J41,J41)+IF(L41="(",-M41,M41)+IF(O41="(",-P41,P41))</f>
        <v>0</v>
      </c>
      <c r="Z41" s="218" t="str">
        <f t="shared" si="13"/>
        <v/>
      </c>
    </row>
    <row r="42" spans="6:27">
      <c r="F42" s="213" t="s">
        <v>913</v>
      </c>
      <c r="G42" s="229" t="s">
        <v>894</v>
      </c>
      <c r="H42" s="215">
        <v>3315</v>
      </c>
      <c r="I42" s="243"/>
      <c r="J42" s="244"/>
      <c r="K42" s="218" t="str">
        <f t="shared" ref="K42:K43" si="16">IF(I42="(",")","")</f>
        <v/>
      </c>
      <c r="L42" s="243"/>
      <c r="M42" s="244"/>
      <c r="N42" s="218" t="str">
        <f t="shared" ref="N42:N43" si="17">IF(L42="(",")","")</f>
        <v/>
      </c>
      <c r="O42" s="243"/>
      <c r="P42" s="244"/>
      <c r="Q42" s="218" t="str">
        <f>IF(O42="(",")","")</f>
        <v/>
      </c>
      <c r="R42" s="217"/>
      <c r="S42" s="230" t="s">
        <v>227</v>
      </c>
      <c r="T42" s="216"/>
      <c r="U42" s="243"/>
      <c r="V42" s="244"/>
      <c r="W42" s="218" t="str">
        <f t="shared" si="14"/>
        <v/>
      </c>
      <c r="X42" s="217"/>
      <c r="Y42" s="230" t="s">
        <v>227</v>
      </c>
      <c r="Z42" s="216"/>
    </row>
    <row r="43" spans="6:27">
      <c r="F43" s="213" t="s">
        <v>914</v>
      </c>
      <c r="G43" s="229" t="s">
        <v>896</v>
      </c>
      <c r="H43" s="215">
        <v>3316</v>
      </c>
      <c r="I43" s="243"/>
      <c r="J43" s="244"/>
      <c r="K43" s="218" t="str">
        <f t="shared" si="16"/>
        <v/>
      </c>
      <c r="L43" s="243"/>
      <c r="M43" s="244"/>
      <c r="N43" s="218" t="str">
        <f t="shared" si="17"/>
        <v/>
      </c>
      <c r="O43" s="243"/>
      <c r="P43" s="244"/>
      <c r="Q43" s="218" t="str">
        <f>IF(O43="(",")","")</f>
        <v/>
      </c>
      <c r="R43" s="243"/>
      <c r="S43" s="244"/>
      <c r="T43" s="218" t="str">
        <f>IF(R43="(",")","")</f>
        <v/>
      </c>
      <c r="U43" s="243"/>
      <c r="V43" s="244"/>
      <c r="W43" s="218" t="str">
        <f t="shared" si="14"/>
        <v/>
      </c>
      <c r="X43" s="218" t="str">
        <f>IF(IF(I43="(",-J43,J43)+IF(L43="(",-M43,M43)+IF(O43="(",-P43,P43)+IF(R43="(",-S43,S43)+IF(U43="(",-V43,V43)&lt;0,"(","")</f>
        <v/>
      </c>
      <c r="Y43" s="242">
        <f>ABS(IF(I43="(",-J43,J43)+IF(L43="(",-M43,M43)+IF(O43="(",-P43,P43)+IF(R43="(",-S43,S43)+IF(U43="(",-V43,V43))</f>
        <v>0</v>
      </c>
      <c r="Z43" s="218" t="str">
        <f t="shared" si="13"/>
        <v/>
      </c>
    </row>
    <row r="44" spans="6:27">
      <c r="F44" s="231"/>
      <c r="G44" s="245" t="s">
        <v>897</v>
      </c>
      <c r="H44" s="232"/>
      <c r="I44" s="233"/>
      <c r="J44" s="234"/>
      <c r="K44" s="233"/>
      <c r="L44" s="233"/>
      <c r="M44" s="234"/>
      <c r="N44" s="233"/>
      <c r="O44" s="233"/>
      <c r="P44" s="234"/>
      <c r="Q44" s="233"/>
      <c r="R44" s="233"/>
      <c r="S44" s="234"/>
      <c r="T44" s="233"/>
      <c r="U44" s="233"/>
      <c r="V44" s="234"/>
      <c r="W44" s="233"/>
      <c r="X44" s="233"/>
      <c r="Y44" s="234"/>
      <c r="Z44" s="235"/>
      <c r="AA44" s="134" t="s">
        <v>418</v>
      </c>
    </row>
    <row r="45" spans="6:27" ht="25.5">
      <c r="F45" s="226" t="s">
        <v>387</v>
      </c>
      <c r="G45" s="227" t="s">
        <v>898</v>
      </c>
      <c r="H45" s="228">
        <v>3320</v>
      </c>
      <c r="I45" s="218" t="str">
        <f>IF(((SUMIF(I46:I53,"",J46:J53)-SUMIF(I46:I53,"(",J46:J53)))&lt;0,"(","")</f>
        <v/>
      </c>
      <c r="J45" s="242">
        <f>ABS((SUMIF(I46:I53,"",J46:J53)-SUMIF(I46:I53,"(",J46:J53)))</f>
        <v>0</v>
      </c>
      <c r="K45" s="218" t="str">
        <f>IF(I45="(",")","")</f>
        <v/>
      </c>
      <c r="L45" s="218" t="str">
        <f>IF(((SUMIF(L46:L53,"",M46:M53)-SUMIF(L46:L53,"(",M46:M53)))&lt;0,"(","")</f>
        <v/>
      </c>
      <c r="M45" s="242">
        <f>ABS((SUMIF(L46:L53,"",M46:M53)-SUMIF(L46:L53,"(",M46:M53)))</f>
        <v>0</v>
      </c>
      <c r="N45" s="218" t="str">
        <f>IF(L45="(",")","")</f>
        <v/>
      </c>
      <c r="O45" s="218" t="str">
        <f>IF(((SUMIF(O46:O53,"",P46:P53)-SUMIF(O46:O53,"(",P46:P53)))&lt;0,"(","")</f>
        <v/>
      </c>
      <c r="P45" s="242">
        <f>ABS((SUMIF(O46:O53,"",P46:P53)-SUMIF(O46:O53,"(",P46:P53)))</f>
        <v>0</v>
      </c>
      <c r="Q45" s="218" t="str">
        <f>IF(O45="(",")","")</f>
        <v/>
      </c>
      <c r="R45" s="218" t="str">
        <f>IF(((SUMIF(R46:R53,"",S46:S53)-SUMIF(R46:R53,"(",S46:S53)))&lt;0,"(","")</f>
        <v/>
      </c>
      <c r="S45" s="242">
        <f>ABS((SUMIF(R46:R53,"",S46:S53)-SUMIF(R46:R53,"(",S46:S53)))</f>
        <v>0</v>
      </c>
      <c r="T45" s="218" t="str">
        <f>IF(R45="(",")","")</f>
        <v/>
      </c>
      <c r="U45" s="218" t="str">
        <f>IF(((SUMIF(U46:U53,"",V46:V53)-SUMIF(U46:U53,"(",V46:V53)))&lt;0,"(","")</f>
        <v/>
      </c>
      <c r="V45" s="242">
        <f>ABS((SUMIF(U46:U53,"",V46:V53)-SUMIF(U46:U53,"(",V46:V53)))</f>
        <v>0</v>
      </c>
      <c r="W45" s="218" t="str">
        <f>IF(U45="(",")","")</f>
        <v/>
      </c>
      <c r="X45" s="218" t="str">
        <f>IF(IF(I45="(",-J45,J45)+IF(L45="(",-M45,M45)+IF(O45="(",-P45,P45)+IF(R45="(",-S45,S45)+IF(U45="(",-V45,V45)&lt;0,"(","")</f>
        <v/>
      </c>
      <c r="Y45" s="242">
        <f>ABS(IF(I45="(",-J45,J45)+IF(L45="(",-M45,M45)+IF(O45="(",-P45,P45)+IF(R45="(",-S45,S45)+IF(U45="(",-V45,V45))</f>
        <v>0</v>
      </c>
      <c r="Z45" s="218" t="str">
        <f t="shared" ref="Z45:Z52" si="18">IF(X45="(",")","")</f>
        <v/>
      </c>
    </row>
    <row r="46" spans="6:27">
      <c r="F46" s="213" t="s">
        <v>203</v>
      </c>
      <c r="G46" s="229" t="s">
        <v>899</v>
      </c>
      <c r="H46" s="215">
        <v>3321</v>
      </c>
      <c r="I46" s="217"/>
      <c r="J46" s="230" t="s">
        <v>227</v>
      </c>
      <c r="K46" s="216"/>
      <c r="L46" s="217"/>
      <c r="M46" s="230" t="s">
        <v>227</v>
      </c>
      <c r="N46" s="216"/>
      <c r="O46" s="217"/>
      <c r="P46" s="230" t="s">
        <v>227</v>
      </c>
      <c r="Q46" s="216"/>
      <c r="R46" s="217"/>
      <c r="S46" s="230" t="s">
        <v>227</v>
      </c>
      <c r="T46" s="216"/>
      <c r="U46" s="217" t="s">
        <v>181</v>
      </c>
      <c r="V46" s="244"/>
      <c r="W46" s="216" t="s">
        <v>182</v>
      </c>
      <c r="X46" s="218" t="str">
        <f>IF(U46="(","(","")</f>
        <v>(</v>
      </c>
      <c r="Y46" s="242">
        <f>V46</f>
        <v>0</v>
      </c>
      <c r="Z46" s="218" t="str">
        <f t="shared" si="18"/>
        <v>)</v>
      </c>
    </row>
    <row r="47" spans="6:27">
      <c r="F47" s="213" t="s">
        <v>209</v>
      </c>
      <c r="G47" s="229" t="s">
        <v>888</v>
      </c>
      <c r="H47" s="215">
        <v>3322</v>
      </c>
      <c r="I47" s="217"/>
      <c r="J47" s="230" t="s">
        <v>227</v>
      </c>
      <c r="K47" s="216"/>
      <c r="L47" s="217"/>
      <c r="M47" s="230" t="s">
        <v>227</v>
      </c>
      <c r="N47" s="216"/>
      <c r="O47" s="217" t="s">
        <v>181</v>
      </c>
      <c r="P47" s="244"/>
      <c r="Q47" s="216" t="s">
        <v>182</v>
      </c>
      <c r="R47" s="217"/>
      <c r="S47" s="230" t="s">
        <v>227</v>
      </c>
      <c r="T47" s="216"/>
      <c r="U47" s="217" t="s">
        <v>181</v>
      </c>
      <c r="V47" s="244"/>
      <c r="W47" s="216" t="s">
        <v>182</v>
      </c>
      <c r="X47" s="218" t="str">
        <f>IF(IF(O47="(",-P47,P47)+IF(U47="(",-V47,V47)&lt;0,"(","")</f>
        <v/>
      </c>
      <c r="Y47" s="242">
        <f>ABS(IF(O47="(",-P47,P47)+IF(U47="(",-V47,V47))</f>
        <v>0</v>
      </c>
      <c r="Z47" s="218" t="str">
        <f t="shared" si="18"/>
        <v/>
      </c>
    </row>
    <row r="48" spans="6:27" ht="25.5">
      <c r="F48" s="213" t="s">
        <v>214</v>
      </c>
      <c r="G48" s="229" t="s">
        <v>902</v>
      </c>
      <c r="H48" s="215">
        <v>3323</v>
      </c>
      <c r="I48" s="217"/>
      <c r="J48" s="230" t="s">
        <v>227</v>
      </c>
      <c r="K48" s="216"/>
      <c r="L48" s="217"/>
      <c r="M48" s="230" t="s">
        <v>227</v>
      </c>
      <c r="N48" s="216"/>
      <c r="O48" s="217" t="s">
        <v>181</v>
      </c>
      <c r="P48" s="244"/>
      <c r="Q48" s="216" t="s">
        <v>182</v>
      </c>
      <c r="R48" s="217"/>
      <c r="S48" s="230" t="s">
        <v>227</v>
      </c>
      <c r="T48" s="216"/>
      <c r="U48" s="217" t="s">
        <v>181</v>
      </c>
      <c r="V48" s="244"/>
      <c r="W48" s="216" t="s">
        <v>182</v>
      </c>
      <c r="X48" s="218" t="str">
        <f>IF(IF(O48="(",-P48,P48)+IF(U48="(",-V48,V48)&lt;0,"(","")</f>
        <v/>
      </c>
      <c r="Y48" s="242">
        <f>ABS(IF(O48="(",-P48,P48)+IF(U48="(",-V48,V48))</f>
        <v>0</v>
      </c>
      <c r="Z48" s="218" t="str">
        <f t="shared" si="18"/>
        <v/>
      </c>
    </row>
    <row r="49" spans="6:27">
      <c r="F49" s="213" t="s">
        <v>392</v>
      </c>
      <c r="G49" s="229" t="s">
        <v>904</v>
      </c>
      <c r="H49" s="215">
        <v>3324</v>
      </c>
      <c r="I49" s="217" t="s">
        <v>181</v>
      </c>
      <c r="J49" s="244"/>
      <c r="K49" s="216" t="s">
        <v>182</v>
      </c>
      <c r="L49" s="243"/>
      <c r="M49" s="244"/>
      <c r="N49" s="218" t="str">
        <f t="shared" ref="N49:N51" si="19">IF(L49="(",")","")</f>
        <v/>
      </c>
      <c r="O49" s="243"/>
      <c r="P49" s="244"/>
      <c r="Q49" s="218" t="str">
        <f t="shared" ref="Q49:Q51" si="20">IF(O49="(",")","")</f>
        <v/>
      </c>
      <c r="R49" s="217"/>
      <c r="S49" s="230" t="s">
        <v>227</v>
      </c>
      <c r="T49" s="216"/>
      <c r="U49" s="243"/>
      <c r="V49" s="244"/>
      <c r="W49" s="218" t="str">
        <f t="shared" ref="W49:W51" si="21">IF(U49="(",")","")</f>
        <v/>
      </c>
      <c r="X49" s="218" t="str">
        <f>IF(IF(I49="(",-J49,J49)+IF(L49="(",-M49,M49)+IF(O49="(",-P49,P49)+IF(U49="(",-V49,V49)&lt;0,"(","")</f>
        <v/>
      </c>
      <c r="Y49" s="242">
        <f>ABS(IF(I49="(",-J49,J49)+IF(L49="(",-M49,M49)+IF(O49="(",-P49,P49)+IF(U49="(",-V49,V49))</f>
        <v>0</v>
      </c>
      <c r="Z49" s="218" t="str">
        <f t="shared" si="18"/>
        <v/>
      </c>
    </row>
    <row r="50" spans="6:27">
      <c r="F50" s="213" t="s">
        <v>394</v>
      </c>
      <c r="G50" s="229" t="s">
        <v>906</v>
      </c>
      <c r="H50" s="215">
        <v>3325</v>
      </c>
      <c r="I50" s="217" t="s">
        <v>181</v>
      </c>
      <c r="J50" s="244"/>
      <c r="K50" s="216" t="s">
        <v>182</v>
      </c>
      <c r="L50" s="243"/>
      <c r="M50" s="244"/>
      <c r="N50" s="218" t="str">
        <f t="shared" si="19"/>
        <v/>
      </c>
      <c r="O50" s="243"/>
      <c r="P50" s="244"/>
      <c r="Q50" s="218" t="str">
        <f t="shared" si="20"/>
        <v/>
      </c>
      <c r="R50" s="217"/>
      <c r="S50" s="230" t="s">
        <v>227</v>
      </c>
      <c r="T50" s="216"/>
      <c r="U50" s="243"/>
      <c r="V50" s="244"/>
      <c r="W50" s="218" t="str">
        <f t="shared" si="21"/>
        <v/>
      </c>
      <c r="X50" s="218" t="str">
        <f>IF(IF(I50="(",-J50,J50)+IF(L50="(",-M50,M50)+IF(O50="(",-P50,P50)+IF(U50="(",-V50,V50)&lt;0,"(","")</f>
        <v/>
      </c>
      <c r="Y50" s="242">
        <f>ABS(IF(I50="(",-J50,J50)+IF(L50="(",-M50,M50)+IF(O50="(",-P50,P50)+IF(U50="(",-V50,V50))</f>
        <v>0</v>
      </c>
      <c r="Z50" s="218" t="str">
        <f t="shared" si="18"/>
        <v/>
      </c>
    </row>
    <row r="51" spans="6:27">
      <c r="F51" s="213" t="s">
        <v>396</v>
      </c>
      <c r="G51" s="229" t="s">
        <v>896</v>
      </c>
      <c r="H51" s="215">
        <v>3326</v>
      </c>
      <c r="I51" s="243"/>
      <c r="J51" s="244"/>
      <c r="K51" s="218" t="str">
        <f>IF(I51="(",")","")</f>
        <v/>
      </c>
      <c r="L51" s="243"/>
      <c r="M51" s="244"/>
      <c r="N51" s="218" t="str">
        <f t="shared" si="19"/>
        <v/>
      </c>
      <c r="O51" s="243"/>
      <c r="P51" s="244"/>
      <c r="Q51" s="218" t="str">
        <f t="shared" si="20"/>
        <v/>
      </c>
      <c r="R51" s="243"/>
      <c r="S51" s="244"/>
      <c r="T51" s="218" t="str">
        <f>IF(R51="(",")","")</f>
        <v/>
      </c>
      <c r="U51" s="243"/>
      <c r="V51" s="244"/>
      <c r="W51" s="218" t="str">
        <f t="shared" si="21"/>
        <v/>
      </c>
      <c r="X51" s="218" t="str">
        <f>IF(IF(I51="(",-J51,J51)+IF(L51="(",-M51,M51)+IF(O51="(",-P51,P51)+IF(R51="(",-S51,S51)+IF(U51="(",-V51,V51)&lt;0,"(","")</f>
        <v/>
      </c>
      <c r="Y51" s="242">
        <f>ABS(IF(I51="(",-J51,J51)+IF(L51="(",-M51,M51)+IF(O51="(",-P51,P51)+IF(R51="(",-S51,S51)+IF(U51="(",-V51,V51))</f>
        <v>0</v>
      </c>
      <c r="Z51" s="218" t="str">
        <f t="shared" si="18"/>
        <v/>
      </c>
    </row>
    <row r="52" spans="6:27">
      <c r="F52" s="213" t="s">
        <v>915</v>
      </c>
      <c r="G52" s="229" t="s">
        <v>909</v>
      </c>
      <c r="H52" s="215">
        <v>3327</v>
      </c>
      <c r="I52" s="217"/>
      <c r="J52" s="230" t="s">
        <v>227</v>
      </c>
      <c r="K52" s="216"/>
      <c r="L52" s="217"/>
      <c r="M52" s="230" t="s">
        <v>227</v>
      </c>
      <c r="N52" s="216"/>
      <c r="O52" s="217"/>
      <c r="P52" s="230" t="s">
        <v>227</v>
      </c>
      <c r="Q52" s="216"/>
      <c r="R52" s="217"/>
      <c r="S52" s="230" t="s">
        <v>227</v>
      </c>
      <c r="T52" s="216"/>
      <c r="U52" s="217" t="s">
        <v>181</v>
      </c>
      <c r="V52" s="244"/>
      <c r="W52" s="216" t="s">
        <v>182</v>
      </c>
      <c r="X52" s="218" t="str">
        <f>IF(U52="(","(","")</f>
        <v>(</v>
      </c>
      <c r="Y52" s="242">
        <f>V52</f>
        <v>0</v>
      </c>
      <c r="Z52" s="218" t="str">
        <f t="shared" si="18"/>
        <v>)</v>
      </c>
    </row>
    <row r="53" spans="6:27">
      <c r="F53" s="231"/>
      <c r="G53" s="245" t="s">
        <v>897</v>
      </c>
      <c r="H53" s="232"/>
      <c r="I53" s="233"/>
      <c r="J53" s="234"/>
      <c r="K53" s="233"/>
      <c r="L53" s="233"/>
      <c r="M53" s="234"/>
      <c r="N53" s="233"/>
      <c r="O53" s="233"/>
      <c r="P53" s="234"/>
      <c r="Q53" s="233"/>
      <c r="R53" s="233"/>
      <c r="S53" s="234"/>
      <c r="T53" s="233"/>
      <c r="U53" s="233"/>
      <c r="V53" s="234"/>
      <c r="W53" s="233"/>
      <c r="X53" s="233"/>
      <c r="Y53" s="234"/>
      <c r="Z53" s="235"/>
      <c r="AA53" s="134" t="s">
        <v>418</v>
      </c>
    </row>
    <row r="54" spans="6:27">
      <c r="F54" s="213" t="s">
        <v>398</v>
      </c>
      <c r="G54" s="236" t="s">
        <v>910</v>
      </c>
      <c r="H54" s="215">
        <v>3330</v>
      </c>
      <c r="I54" s="217"/>
      <c r="J54" s="230" t="s">
        <v>227</v>
      </c>
      <c r="K54" s="216"/>
      <c r="L54" s="217"/>
      <c r="M54" s="230" t="s">
        <v>227</v>
      </c>
      <c r="N54" s="216"/>
      <c r="O54" s="243"/>
      <c r="P54" s="244"/>
      <c r="Q54" s="218" t="str">
        <f>IF(O54="(",")","")</f>
        <v/>
      </c>
      <c r="R54" s="243"/>
      <c r="S54" s="244"/>
      <c r="T54" s="218" t="str">
        <f t="shared" ref="T54:T56" si="22">IF(R54="(",")","")</f>
        <v/>
      </c>
      <c r="U54" s="243"/>
      <c r="V54" s="244"/>
      <c r="W54" s="218" t="str">
        <f t="shared" ref="W54:W56" si="23">IF(U54="(",")","")</f>
        <v/>
      </c>
      <c r="X54" s="217"/>
      <c r="Y54" s="230" t="s">
        <v>227</v>
      </c>
      <c r="Z54" s="216"/>
    </row>
    <row r="55" spans="6:27">
      <c r="F55" s="213" t="s">
        <v>400</v>
      </c>
      <c r="G55" s="236" t="s">
        <v>911</v>
      </c>
      <c r="H55" s="215">
        <v>3340</v>
      </c>
      <c r="I55" s="217"/>
      <c r="J55" s="230" t="s">
        <v>227</v>
      </c>
      <c r="K55" s="216"/>
      <c r="L55" s="217"/>
      <c r="M55" s="230" t="s">
        <v>227</v>
      </c>
      <c r="N55" s="216"/>
      <c r="O55" s="217"/>
      <c r="P55" s="230" t="s">
        <v>227</v>
      </c>
      <c r="Q55" s="216"/>
      <c r="R55" s="243"/>
      <c r="S55" s="244"/>
      <c r="T55" s="218" t="str">
        <f t="shared" si="22"/>
        <v/>
      </c>
      <c r="U55" s="243"/>
      <c r="V55" s="244"/>
      <c r="W55" s="218" t="str">
        <f t="shared" si="23"/>
        <v/>
      </c>
      <c r="X55" s="217"/>
      <c r="Y55" s="230" t="s">
        <v>227</v>
      </c>
      <c r="Z55" s="216"/>
    </row>
    <row r="56" spans="6:27" ht="25.5">
      <c r="F56" s="213" t="s">
        <v>401</v>
      </c>
      <c r="G56" s="236" t="str">
        <f>"Величина капитала на 31 декабря "&amp;IF(List_01_reporting_period&gt;0,List_01_reporting_period&amp;" г. ","НЕ УКАЗАН")&amp; " (отчётный год)"</f>
        <v>Величина капитала на 31 декабря 2017 г.  (отчётный год)</v>
      </c>
      <c r="H56" s="215">
        <v>3300</v>
      </c>
      <c r="I56" s="243"/>
      <c r="J56" s="244">
        <v>5</v>
      </c>
      <c r="K56" s="218" t="str">
        <f>IF(I56="(",")","")</f>
        <v/>
      </c>
      <c r="L56" s="217" t="s">
        <v>181</v>
      </c>
      <c r="M56" s="244">
        <v>0</v>
      </c>
      <c r="N56" s="216" t="s">
        <v>182</v>
      </c>
      <c r="O56" s="243"/>
      <c r="P56" s="244">
        <v>0</v>
      </c>
      <c r="Q56" s="218" t="str">
        <f>IF(O56="(",")","")</f>
        <v/>
      </c>
      <c r="R56" s="243"/>
      <c r="S56" s="244">
        <v>0</v>
      </c>
      <c r="T56" s="218" t="str">
        <f t="shared" si="22"/>
        <v/>
      </c>
      <c r="U56" s="243"/>
      <c r="V56" s="244">
        <v>24343</v>
      </c>
      <c r="W56" s="218" t="str">
        <f t="shared" si="23"/>
        <v/>
      </c>
      <c r="X56" s="218" t="str">
        <f>IF(IF(I56="(",-J56,J56)+IF(L56="(",-M56,M56)+IF(O56="(",-P56,P56)+IF(R56="(",-S56,S56)+IF(U56="(",-V56,V56)&lt;0,"(","")</f>
        <v/>
      </c>
      <c r="Y56" s="242">
        <f>ABS(IF(I56="(",-J56,J56)+IF(L56="(",-M56,M56)+IF(O56="(",-P56,P56)+IF(R56="(",-S56,S56)+IF(U56="(",-V56,V56))</f>
        <v>24348</v>
      </c>
      <c r="Z56" s="218" t="str">
        <f>IF(X56="(",")","")</f>
        <v/>
      </c>
    </row>
  </sheetData>
  <sheetProtection password="C39D" sheet="1" objects="1" scenarios="1" formatColumns="0" formatRows="0"/>
  <mergeCells count="17">
    <mergeCell ref="F8:Z8"/>
    <mergeCell ref="F9:Z9"/>
    <mergeCell ref="R11:T12"/>
    <mergeCell ref="U11:W12"/>
    <mergeCell ref="X11:Z12"/>
    <mergeCell ref="X13:Z13"/>
    <mergeCell ref="F11:F12"/>
    <mergeCell ref="G11:G12"/>
    <mergeCell ref="H11:H12"/>
    <mergeCell ref="I11:K12"/>
    <mergeCell ref="L11:N12"/>
    <mergeCell ref="O11:Q12"/>
    <mergeCell ref="I13:K13"/>
    <mergeCell ref="L13:N13"/>
    <mergeCell ref="O13:Q13"/>
    <mergeCell ref="R13:T13"/>
    <mergeCell ref="U13:W13"/>
  </mergeCells>
  <dataValidations count="5">
    <dataValidation type="whole" allowBlank="1" showInputMessage="1" showErrorMessage="1" errorTitle="Внимание" error="Допускается ввод только целых не отрицательных чисел!" sqref="M36 P36 S36 J36 V36 V15 S15 P15 M15 J15">
      <formula1>0</formula1>
      <formula2>9.99999999999999E+23</formula2>
    </dataValidation>
    <dataValidation type="whole" allowBlank="1" showErrorMessage="1" errorTitle="Ошибка" error="Допускается ввод только неотрицательных целых чисел!" sqref="M35">
      <formula1>0</formula1>
      <formula2>9.99999999999999E+23</formula2>
    </dataValidation>
    <dataValidation type="whole" allowBlank="1" showErrorMessage="1" errorTitle="Ошибка" error="Допускается ввод только неотрицательных целых чисел" sqref="P47:P48 J28:J29 J49:J50 M28 V31 V46:V48 M56 P26:P27 V25:V27 M14 V52">
      <formula1>0</formula1>
      <formula2>9.99999999999999E+23</formula2>
    </dataValidation>
    <dataValidation type="list" allowBlank="1" showDropDown="1" showInputMessage="1" showErrorMessage="1" errorTitle="Внимание" error="Возможен ввод только символа '('" sqref="O14 I14 R14 U14 U17:U19 I20:I22 U21:U22 R22 O18:O22 I56 U28:U30 R30 O28:O30 L28:L30 I30 I35 O35 O33 R33:R35 U33:U35 U38:U40 U42:U43 R43 O39:O43 L41:L43 U49:U51 U54:U56 R51 R54:R56 O56 O54 O49:O51 L49:L51 I51 I41:I43 L20:L22">
      <formula1>"("</formula1>
    </dataValidation>
    <dataValidation type="whole" allowBlank="1" showInputMessage="1" showErrorMessage="1" errorTitle="Ошибка" error="Допускается ввод только неотрицательных целых чисел" prompt="Если необходимо указать отрицательное значение, то в ячейке справа поставьте '('" sqref="J14 P14 S14 V14 V21:V22 J20:J22 M20:M22 P18:P22 V17:V19 J30 M29:M30 P28:P30 S30 V28:V30 J35 P33 P35 S33:S35 V33:V35 P39:P43 S43 V42:V43 J41:J43 V38:V40 M41:M43 J51 M49:M51 P49:P51 S51 V49:V51 J56 P54 P56 S54:S56 V54:V56 S22">
      <formula1>0</formula1>
      <formula2>9.99999999999999E+23</formula2>
    </dataValidation>
  </dataValidations>
  <hyperlinks>
    <hyperlink ref="G23" location="'Форма 3. Движение капитала'!A1" tooltip="Добавить запись" display="Добавить запись"/>
    <hyperlink ref="G32" location="'Форма 3. Движение капитала'!A1" tooltip="Добавить запись" display="Добавить запись"/>
    <hyperlink ref="G44" location="'Форма 3. Движение капитала'!A1" tooltip="Добавить запись" display="Добавить запись"/>
    <hyperlink ref="G53" location="'Форма 3. Движение капитала'!A1" tooltip="Добавить запись" display="Добавить запись"/>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6"/>
  <dimension ref="E1:U24"/>
  <sheetViews>
    <sheetView showGridLines="0" topLeftCell="D4" workbookViewId="0">
      <selection activeCell="F24" sqref="F24"/>
    </sheetView>
  </sheetViews>
  <sheetFormatPr defaultColWidth="9.109375" defaultRowHeight="12.75"/>
  <cols>
    <col min="1" max="3" width="0" style="109" hidden="1" customWidth="1"/>
    <col min="4" max="4" width="7.109375" style="109" customWidth="1"/>
    <col min="5" max="5" width="3.6640625" style="109" customWidth="1"/>
    <col min="6" max="6" width="17" style="109" customWidth="1"/>
    <col min="7" max="7" width="32.6640625" style="109" customWidth="1"/>
    <col min="8" max="8" width="9.109375" style="109" customWidth="1"/>
    <col min="9" max="9" width="2.5546875" style="109" customWidth="1"/>
    <col min="10" max="10" width="21.6640625" style="109" customWidth="1"/>
    <col min="11" max="12" width="2.5546875" style="109" customWidth="1"/>
    <col min="13" max="13" width="21.6640625" style="109" customWidth="1"/>
    <col min="14" max="15" width="2.5546875" style="109" customWidth="1"/>
    <col min="16" max="16" width="21.6640625" style="109" customWidth="1"/>
    <col min="17" max="18" width="2.5546875" style="109" customWidth="1"/>
    <col min="19" max="19" width="21.6640625" style="109" customWidth="1"/>
    <col min="20" max="20" width="2.5546875" style="109" customWidth="1"/>
    <col min="21" max="21" width="26.33203125" style="134" customWidth="1"/>
    <col min="22" max="22" width="9.109375" style="109" customWidth="1"/>
    <col min="23" max="16384" width="9.109375" style="109"/>
  </cols>
  <sheetData>
    <row r="1" spans="5:20" hidden="1"/>
    <row r="2" spans="5:20" hidden="1"/>
    <row r="3" spans="5:20" hidden="1"/>
    <row r="4" spans="5:20">
      <c r="E4" s="52" t="str">
        <f ca="1">Getcode()</f>
        <v>ELPASS.FORMS.BH</v>
      </c>
      <c r="F4" s="63"/>
      <c r="G4" s="63"/>
      <c r="H4" s="63"/>
      <c r="I4" s="63"/>
      <c r="J4" s="63"/>
      <c r="K4" s="63"/>
      <c r="L4" s="63"/>
      <c r="T4" s="15" t="str">
        <f ca="1">version</f>
        <v>Версия 1.0 от 01.10.2017</v>
      </c>
    </row>
    <row r="5" spans="5:20">
      <c r="E5" s="63"/>
      <c r="F5" s="63"/>
      <c r="G5" s="63"/>
      <c r="H5" s="63"/>
      <c r="I5" s="63"/>
      <c r="J5" s="63"/>
      <c r="K5" s="63"/>
      <c r="L5" s="63"/>
      <c r="T5" s="63"/>
    </row>
    <row r="6" spans="5:20">
      <c r="E6" s="63"/>
      <c r="F6" s="63"/>
      <c r="G6" s="63"/>
      <c r="H6" s="63"/>
      <c r="I6" s="63"/>
      <c r="J6" s="63"/>
      <c r="K6" s="64"/>
      <c r="L6" s="64"/>
      <c r="T6" s="99" t="s">
        <v>916</v>
      </c>
    </row>
    <row r="7" spans="5:20" ht="19.5" customHeight="1">
      <c r="E7" s="480" t="s">
        <v>881</v>
      </c>
      <c r="F7" s="480"/>
      <c r="G7" s="480"/>
      <c r="H7" s="480"/>
      <c r="I7" s="480"/>
      <c r="J7" s="480"/>
      <c r="K7" s="480"/>
      <c r="L7" s="480"/>
      <c r="M7" s="480"/>
      <c r="N7" s="480"/>
      <c r="O7" s="480"/>
      <c r="P7" s="480"/>
      <c r="Q7" s="480"/>
      <c r="R7" s="480"/>
      <c r="S7" s="480"/>
      <c r="T7" s="480"/>
    </row>
    <row r="8" spans="5:20">
      <c r="E8" s="491" t="s">
        <v>917</v>
      </c>
      <c r="F8" s="491"/>
      <c r="G8" s="491"/>
      <c r="H8" s="491"/>
      <c r="I8" s="491"/>
      <c r="J8" s="491"/>
      <c r="K8" s="491"/>
      <c r="L8" s="491"/>
      <c r="M8" s="491"/>
      <c r="N8" s="491"/>
      <c r="O8" s="491"/>
      <c r="P8" s="491"/>
      <c r="Q8" s="491"/>
      <c r="R8" s="491"/>
      <c r="S8" s="491"/>
      <c r="T8" s="491"/>
    </row>
    <row r="11" spans="5:20" ht="31.5" customHeight="1">
      <c r="E11" s="500" t="s">
        <v>167</v>
      </c>
      <c r="F11" s="501" t="s">
        <v>918</v>
      </c>
      <c r="G11" s="501" t="s">
        <v>4</v>
      </c>
      <c r="H11" s="501" t="s">
        <v>5</v>
      </c>
      <c r="I11" s="501" t="str">
        <f>"На 31 декабря " &amp; IF(List_01_reporting_period="","года, предшествующего предыдущему",List_01_reporting_period-2 &amp; " г.")</f>
        <v>На 31 декабря 2015 г.</v>
      </c>
      <c r="J11" s="501"/>
      <c r="K11" s="501"/>
      <c r="L11" s="501" t="str">
        <f>"Изменения капитала за " &amp; IF(List_01_reporting_period="","предыдущий год",List_01_reporting_period-1 &amp; " г.")</f>
        <v>Изменения капитала за 2016 г.</v>
      </c>
      <c r="M11" s="501"/>
      <c r="N11" s="501"/>
      <c r="O11" s="501"/>
      <c r="P11" s="501"/>
      <c r="Q11" s="501"/>
      <c r="R11" s="501" t="str">
        <f>"На 31 декабря " &amp; IF(List_01_reporting_period="","предыдущего года",List_01_reporting_period-1 &amp; " г.")</f>
        <v>На 31 декабря 2016 г.</v>
      </c>
      <c r="S11" s="501"/>
      <c r="T11" s="501"/>
    </row>
    <row r="12" spans="5:20" ht="33" customHeight="1">
      <c r="E12" s="500"/>
      <c r="F12" s="501"/>
      <c r="G12" s="501"/>
      <c r="H12" s="501"/>
      <c r="I12" s="501"/>
      <c r="J12" s="501"/>
      <c r="K12" s="501"/>
      <c r="L12" s="501" t="s">
        <v>919</v>
      </c>
      <c r="M12" s="501"/>
      <c r="N12" s="501"/>
      <c r="O12" s="501" t="s">
        <v>920</v>
      </c>
      <c r="P12" s="501"/>
      <c r="Q12" s="501"/>
      <c r="R12" s="501"/>
      <c r="S12" s="501"/>
      <c r="T12" s="501"/>
    </row>
    <row r="13" spans="5:20">
      <c r="E13" s="239">
        <v>1</v>
      </c>
      <c r="F13" s="241">
        <v>2</v>
      </c>
      <c r="G13" s="241">
        <v>3</v>
      </c>
      <c r="H13" s="241">
        <v>4</v>
      </c>
      <c r="I13" s="499">
        <v>5</v>
      </c>
      <c r="J13" s="499"/>
      <c r="K13" s="499"/>
      <c r="L13" s="492">
        <v>6</v>
      </c>
      <c r="M13" s="492"/>
      <c r="N13" s="492"/>
      <c r="O13" s="492">
        <v>7</v>
      </c>
      <c r="P13" s="492"/>
      <c r="Q13" s="492"/>
      <c r="R13" s="492">
        <v>8</v>
      </c>
      <c r="S13" s="492"/>
      <c r="T13" s="492"/>
    </row>
    <row r="14" spans="5:20">
      <c r="E14" s="502" t="s">
        <v>537</v>
      </c>
      <c r="F14" s="501" t="s">
        <v>921</v>
      </c>
      <c r="G14" s="236" t="s">
        <v>420</v>
      </c>
      <c r="H14" s="215">
        <v>3400</v>
      </c>
      <c r="I14" s="243"/>
      <c r="J14" s="244"/>
      <c r="K14" s="218" t="str">
        <f t="shared" ref="K14:K22" si="0">IF(I14="(",")","")</f>
        <v/>
      </c>
      <c r="L14" s="243"/>
      <c r="M14" s="244"/>
      <c r="N14" s="218" t="str">
        <f>IF(L14="(",")","")</f>
        <v/>
      </c>
      <c r="O14" s="243"/>
      <c r="P14" s="244"/>
      <c r="Q14" s="218" t="str">
        <f>IF(O14="(",")","")</f>
        <v/>
      </c>
      <c r="R14" s="218" t="str">
        <f>IF((IF(I14="(",-J14,J14)+IF(L14="(",-M14,M14)+IF(O14="(",-P14,P14))&lt;0,"(","")</f>
        <v/>
      </c>
      <c r="S14" s="242">
        <f>ABS(IF(I14="(",-J14,J14)+IF(L14="(",-M14,M14)+IF(O14="(",-P14,P14))</f>
        <v>0</v>
      </c>
      <c r="T14" s="218" t="str">
        <f>IF(R14="(",")","")</f>
        <v/>
      </c>
    </row>
    <row r="15" spans="5:20">
      <c r="E15" s="502"/>
      <c r="F15" s="501"/>
      <c r="G15" s="247" t="s">
        <v>421</v>
      </c>
      <c r="H15" s="248"/>
      <c r="I15" s="222"/>
      <c r="J15" s="249"/>
      <c r="K15" s="224"/>
      <c r="L15" s="222"/>
      <c r="M15" s="249"/>
      <c r="N15" s="224"/>
      <c r="O15" s="222"/>
      <c r="P15" s="249"/>
      <c r="Q15" s="224"/>
      <c r="R15" s="222"/>
      <c r="S15" s="249"/>
      <c r="T15" s="250"/>
    </row>
    <row r="16" spans="5:20">
      <c r="E16" s="502"/>
      <c r="F16" s="501"/>
      <c r="G16" s="251" t="s">
        <v>422</v>
      </c>
      <c r="H16" s="215">
        <v>3410</v>
      </c>
      <c r="I16" s="243"/>
      <c r="J16" s="244"/>
      <c r="K16" s="218" t="str">
        <f t="shared" si="0"/>
        <v/>
      </c>
      <c r="L16" s="243"/>
      <c r="M16" s="244"/>
      <c r="N16" s="218" t="str">
        <f t="shared" ref="N16:N17" si="1">IF(L16="(",")","")</f>
        <v/>
      </c>
      <c r="O16" s="243"/>
      <c r="P16" s="244"/>
      <c r="Q16" s="218" t="str">
        <f t="shared" ref="Q16:Q17" si="2">IF(O16="(",")","")</f>
        <v/>
      </c>
      <c r="R16" s="218" t="str">
        <f>IF((IF(I16="(",-J16,J16)+IF(L16="(",-M16,M16)+IF(O16="(",-P16,P16))&lt;0,"(","")</f>
        <v/>
      </c>
      <c r="S16" s="242">
        <f>ABS(IF(I16="(",-J16,J16)+IF(L16="(",-M16,M16)+IF(O16="(",-P16,P16))</f>
        <v>0</v>
      </c>
      <c r="T16" s="218" t="str">
        <f>IF(R16="(",")","")</f>
        <v/>
      </c>
    </row>
    <row r="17" spans="5:21">
      <c r="E17" s="502"/>
      <c r="F17" s="501"/>
      <c r="G17" s="251" t="s">
        <v>423</v>
      </c>
      <c r="H17" s="215">
        <v>3420</v>
      </c>
      <c r="I17" s="243"/>
      <c r="J17" s="244"/>
      <c r="K17" s="218" t="str">
        <f t="shared" si="0"/>
        <v/>
      </c>
      <c r="L17" s="243"/>
      <c r="M17" s="244"/>
      <c r="N17" s="218" t="str">
        <f t="shared" si="1"/>
        <v/>
      </c>
      <c r="O17" s="243"/>
      <c r="P17" s="244"/>
      <c r="Q17" s="218" t="str">
        <f t="shared" si="2"/>
        <v/>
      </c>
      <c r="R17" s="218" t="str">
        <f>IF((IF(I17="(",-J17,J17)+IF(L17="(",-M17,M17)+IF(O17="(",-P17,P17))&lt;0,"(","")</f>
        <v/>
      </c>
      <c r="S17" s="242">
        <f>ABS(IF(I17="(",-J17,J17)+IF(L17="(",-M17,M17)+IF(O17="(",-P17,P17))</f>
        <v>0</v>
      </c>
      <c r="T17" s="218" t="str">
        <f>IF(R17="(",")","")</f>
        <v/>
      </c>
    </row>
    <row r="18" spans="5:21">
      <c r="E18" s="502"/>
      <c r="F18" s="501"/>
      <c r="G18" s="236" t="s">
        <v>424</v>
      </c>
      <c r="H18" s="215">
        <v>3500</v>
      </c>
      <c r="I18" s="218" t="str">
        <f>IF((IF(I14="(",-J14,J14)+(SUMIF(I16:I17,"",J16:J17)-SUMIF(I16:I17,"(",J16:J17)))&lt;0,"(","")</f>
        <v/>
      </c>
      <c r="J18" s="242">
        <f>ABS(IF(I14="(",-J14,J14)+(SUMIF(I16:I17,"",J16:J17)-SUMIF(I16:I17,"(",J16:J17)))</f>
        <v>0</v>
      </c>
      <c r="K18" s="218" t="str">
        <f>IF(I18="(",")","")</f>
        <v/>
      </c>
      <c r="L18" s="218" t="str">
        <f>IF((IF(L14="(",-M14,M14)+(SUMIF(L16:L17,"",M16:M17)-SUMIF(L16:L17,"(",M16:M17)))&lt;0,"(","")</f>
        <v/>
      </c>
      <c r="M18" s="242">
        <f>ABS(IF(L14="(",-M14,M14)+(SUMIF(L16:L17,"",M16:M17)-SUMIF(L16:L17,"(",M16:M17)))</f>
        <v>0</v>
      </c>
      <c r="N18" s="218" t="str">
        <f>IF(L18="(",")","")</f>
        <v/>
      </c>
      <c r="O18" s="218" t="str">
        <f>IF((IF(O14="(",-P14,P14)+(SUMIF(O16:O17,"",P16:P17)-SUMIF(O16:O17,"(",P16:P17)))&lt;0,"(","")</f>
        <v/>
      </c>
      <c r="P18" s="242">
        <f>ABS(IF(O14="(",-P14,P14)+(SUMIF(O16:O17,"",P16:P17)-SUMIF(O16:O17,"(",P16:P17)))</f>
        <v>0</v>
      </c>
      <c r="Q18" s="218" t="str">
        <f>IF(O18="(",")","")</f>
        <v/>
      </c>
      <c r="R18" s="218" t="str">
        <f>IF((IF(I18="(",-J18,J18)+IF(L18="(",-M18,M18)+IF(O18="(",-P18,P18))&lt;0,"(","")</f>
        <v/>
      </c>
      <c r="S18" s="242">
        <f>ABS(IF(I18="(",-J18,J18)+IF(L18="(",-M18,M18)+IF(O18="(",-P18,P18))</f>
        <v>0</v>
      </c>
      <c r="T18" s="218" t="str">
        <f>IF(R18="(",")","")</f>
        <v/>
      </c>
    </row>
    <row r="19" spans="5:21">
      <c r="E19" s="502" t="s">
        <v>498</v>
      </c>
      <c r="F19" s="501" t="s">
        <v>922</v>
      </c>
      <c r="G19" s="236" t="s">
        <v>420</v>
      </c>
      <c r="H19" s="215">
        <v>3401</v>
      </c>
      <c r="I19" s="243"/>
      <c r="J19" s="244"/>
      <c r="K19" s="218" t="str">
        <f t="shared" si="0"/>
        <v/>
      </c>
      <c r="L19" s="243"/>
      <c r="M19" s="244"/>
      <c r="N19" s="218" t="str">
        <f>IF(L19="(",")","")</f>
        <v/>
      </c>
      <c r="O19" s="243"/>
      <c r="P19" s="244"/>
      <c r="Q19" s="218" t="str">
        <f>IF(O19="(",")","")</f>
        <v/>
      </c>
      <c r="R19" s="218" t="str">
        <f>IF((IF(I19="(",-J19,J19)+IF(L19="(",-M19,M19)+IF(O19="(",-P19,P19))&lt;0,"(","")</f>
        <v/>
      </c>
      <c r="S19" s="242">
        <f>ABS(IF(I19="(",-J19,J19)+IF(L19="(",-M19,M19)+IF(O19="(",-P19,P19))</f>
        <v>0</v>
      </c>
      <c r="T19" s="218" t="str">
        <f>IF(R19="(",")","")</f>
        <v/>
      </c>
    </row>
    <row r="20" spans="5:21">
      <c r="E20" s="502"/>
      <c r="F20" s="501"/>
      <c r="G20" s="247" t="s">
        <v>421</v>
      </c>
      <c r="H20" s="252"/>
      <c r="I20" s="222"/>
      <c r="J20" s="223"/>
      <c r="K20" s="224" t="s">
        <v>12</v>
      </c>
      <c r="L20" s="222"/>
      <c r="M20" s="223"/>
      <c r="N20" s="224" t="s">
        <v>12</v>
      </c>
      <c r="O20" s="222"/>
      <c r="P20" s="223"/>
      <c r="Q20" s="224" t="s">
        <v>12</v>
      </c>
      <c r="R20" s="222" t="s">
        <v>12</v>
      </c>
      <c r="S20" s="249"/>
      <c r="T20" s="225" t="s">
        <v>12</v>
      </c>
    </row>
    <row r="21" spans="5:21">
      <c r="E21" s="502"/>
      <c r="F21" s="501"/>
      <c r="G21" s="251" t="s">
        <v>422</v>
      </c>
      <c r="H21" s="215">
        <v>3411</v>
      </c>
      <c r="I21" s="243"/>
      <c r="J21" s="244"/>
      <c r="K21" s="218" t="str">
        <f t="shared" si="0"/>
        <v/>
      </c>
      <c r="L21" s="243"/>
      <c r="M21" s="244"/>
      <c r="N21" s="218" t="str">
        <f t="shared" ref="N21:N22" si="3">IF(L21="(",")","")</f>
        <v/>
      </c>
      <c r="O21" s="243"/>
      <c r="P21" s="244"/>
      <c r="Q21" s="218" t="str">
        <f t="shared" ref="Q21:Q22" si="4">IF(O21="(",")","")</f>
        <v/>
      </c>
      <c r="R21" s="218" t="str">
        <f>IF((IF(I21="(",-J21,J21)+IF(L21="(",-M21,M21)+IF(O21="(",-P21,P21))&lt;0,"(","")</f>
        <v/>
      </c>
      <c r="S21" s="242">
        <f>ABS(IF(I21="(",-J21,J21)+IF(L21="(",-M21,M21)+IF(O21="(",-P21,P21))</f>
        <v>0</v>
      </c>
      <c r="T21" s="218" t="str">
        <f>IF(R21="(",")","")</f>
        <v/>
      </c>
    </row>
    <row r="22" spans="5:21">
      <c r="E22" s="502"/>
      <c r="F22" s="501"/>
      <c r="G22" s="251" t="s">
        <v>423</v>
      </c>
      <c r="H22" s="215">
        <v>3421</v>
      </c>
      <c r="I22" s="243"/>
      <c r="J22" s="244"/>
      <c r="K22" s="218" t="str">
        <f t="shared" si="0"/>
        <v/>
      </c>
      <c r="L22" s="243"/>
      <c r="M22" s="244"/>
      <c r="N22" s="218" t="str">
        <f t="shared" si="3"/>
        <v/>
      </c>
      <c r="O22" s="243"/>
      <c r="P22" s="244"/>
      <c r="Q22" s="218" t="str">
        <f t="shared" si="4"/>
        <v/>
      </c>
      <c r="R22" s="218" t="str">
        <f>IF((IF(I22="(",-J22,J22)+IF(L22="(",-M22,M22)+IF(O22="(",-P22,P22))&lt;0,"(","")</f>
        <v/>
      </c>
      <c r="S22" s="242">
        <f>ABS(IF(I22="(",-J22,J22)+IF(L22="(",-M22,M22)+IF(O22="(",-P22,P22))</f>
        <v>0</v>
      </c>
      <c r="T22" s="218" t="str">
        <f>IF(R22="(",")","")</f>
        <v/>
      </c>
    </row>
    <row r="23" spans="5:21">
      <c r="E23" s="502"/>
      <c r="F23" s="501"/>
      <c r="G23" s="236" t="s">
        <v>424</v>
      </c>
      <c r="H23" s="215">
        <v>3501</v>
      </c>
      <c r="I23" s="218" t="str">
        <f>IF((IF(I19="(",-J19,J19)+(SUMIF(I21:I22,"",J21:J22)-SUMIF(I21:I22,"(",J21:J22)))&lt;0,"(","")</f>
        <v/>
      </c>
      <c r="J23" s="242">
        <f>ABS(IF(I19="(",-J19,J19)+(SUMIF(I21:I22,"",J21:J22)-SUMIF(I21:I22,"(",J21:J22)))</f>
        <v>0</v>
      </c>
      <c r="K23" s="218" t="str">
        <f>IF(I23="(",")","")</f>
        <v/>
      </c>
      <c r="L23" s="218" t="str">
        <f>IF((IF(L19="(",-M19,M19)+(SUMIF(L21:L22,"",M21:M22)-SUMIF(L21:L22,"(",M21:M22)))&lt;0,"(","")</f>
        <v/>
      </c>
      <c r="M23" s="242">
        <f>ABS(IF(L19="(",-M19,M19)+(SUMIF(L21:L22,"",M21:M22)-SUMIF(L21:L22,"(",M21:M22)))</f>
        <v>0</v>
      </c>
      <c r="N23" s="218" t="str">
        <f>IF(L23="(",")","")</f>
        <v/>
      </c>
      <c r="O23" s="218" t="str">
        <f>IF((IF(O19="(",-P19,P19)+(SUMIF(O21:O22,"",P21:P22)-SUMIF(O21:O22,"(",P21:P22)))&lt;0,"(","")</f>
        <v/>
      </c>
      <c r="P23" s="242">
        <f>ABS(IF(O19="(",-P19,P19)+(SUMIF(O21:O22,"",P21:P22)-SUMIF(O21:O22,"(",P21:P22)))</f>
        <v>0</v>
      </c>
      <c r="Q23" s="218" t="str">
        <f>IF(O23="(",")","")</f>
        <v/>
      </c>
      <c r="R23" s="218" t="str">
        <f>IF((IF(I23="(",-J23,J23)+IF(L23="(",-M23,M23)+IF(O23="(",-P23,P23))&lt;0,"(","")</f>
        <v/>
      </c>
      <c r="S23" s="242">
        <f>ABS(IF(I23="(",-J23,J23)+IF(L23="(",-M23,M23)+IF(O23="(",-P23,P23))</f>
        <v>0</v>
      </c>
      <c r="T23" s="218" t="str">
        <f>IF(R23="(",")","")</f>
        <v/>
      </c>
    </row>
    <row r="24" spans="5:21">
      <c r="E24" s="253"/>
      <c r="F24" s="257" t="s">
        <v>897</v>
      </c>
      <c r="G24" s="254"/>
      <c r="H24" s="254"/>
      <c r="I24" s="233"/>
      <c r="J24" s="233"/>
      <c r="K24" s="233"/>
      <c r="L24" s="233"/>
      <c r="M24" s="233"/>
      <c r="N24" s="233"/>
      <c r="O24" s="233"/>
      <c r="P24" s="233"/>
      <c r="Q24" s="233"/>
      <c r="R24" s="233"/>
      <c r="S24" s="233"/>
      <c r="T24" s="235"/>
      <c r="U24" s="134" t="s">
        <v>419</v>
      </c>
    </row>
  </sheetData>
  <sheetProtection password="C39D" sheet="1" objects="1" scenarios="1" formatColumns="0" formatRows="0"/>
  <mergeCells count="19">
    <mergeCell ref="E14:E18"/>
    <mergeCell ref="F14:F18"/>
    <mergeCell ref="E19:E23"/>
    <mergeCell ref="F19:F23"/>
    <mergeCell ref="I13:K13"/>
    <mergeCell ref="E7:T7"/>
    <mergeCell ref="E8:T8"/>
    <mergeCell ref="R11:T12"/>
    <mergeCell ref="L12:N12"/>
    <mergeCell ref="O12:Q12"/>
    <mergeCell ref="L11:Q11"/>
    <mergeCell ref="R13:T13"/>
    <mergeCell ref="E11:E12"/>
    <mergeCell ref="F11:F12"/>
    <mergeCell ref="G11:G12"/>
    <mergeCell ref="H11:H12"/>
    <mergeCell ref="I11:K12"/>
    <mergeCell ref="L13:N13"/>
    <mergeCell ref="O13:Q13"/>
  </mergeCells>
  <dataValidations count="3">
    <dataValidation type="whole" allowBlank="1" showInputMessage="1" showErrorMessage="1" errorTitle="Внимание" error="Допускается ввод только целых не отрицательных чисел!" sqref="J20 M20 S15 P15 J15 M15 S20 P20">
      <formula1>0</formula1>
      <formula2>9.99999999999999E+23</formula2>
    </dataValidation>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то в ячейке слева поставьте '('" sqref="J14 J16:J17 J19 J21:J22 M21:M22 M16:M17 M19 M14 P14 P16:P17 P19 P21:P22">
      <formula1>0</formula1>
      <formula2>9.99999999999999E+23</formula2>
    </dataValidation>
    <dataValidation type="list" allowBlank="1" showDropDown="1" showInputMessage="1" showErrorMessage="1" errorTitle="Внимание" error="Возможен ввод только символа '('" sqref="O14 O16:O17 O19 O21:O22 L21:L22 L19 L16:L17 L14 I14 I16:I17 I19 I21:I22">
      <formula1>"("</formula1>
    </dataValidation>
  </dataValidations>
  <hyperlinks>
    <hyperlink ref="F24" location="'Форма 3. Корректировки'!A1" tooltip="Добавить запись" display="Добавить запись"/>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7"/>
  <dimension ref="F1:Q13"/>
  <sheetViews>
    <sheetView showGridLines="0" topLeftCell="E4" workbookViewId="0">
      <selection activeCell="P14" sqref="P14"/>
    </sheetView>
  </sheetViews>
  <sheetFormatPr defaultColWidth="9.109375" defaultRowHeight="12.75"/>
  <cols>
    <col min="1" max="4" width="0" style="109" hidden="1" customWidth="1"/>
    <col min="5" max="6" width="6.109375" style="109" customWidth="1"/>
    <col min="7" max="7" width="16.5546875" style="109" customWidth="1"/>
    <col min="8" max="8" width="6.109375" style="109" customWidth="1"/>
    <col min="9" max="9" width="2.5546875" style="109" customWidth="1"/>
    <col min="10" max="10" width="21.6640625" style="109" customWidth="1"/>
    <col min="11" max="12" width="2.5546875" style="109" customWidth="1"/>
    <col min="13" max="13" width="21.6640625" style="109" customWidth="1"/>
    <col min="14" max="15" width="2.5546875" style="109" customWidth="1"/>
    <col min="16" max="16" width="21.6640625" style="109" customWidth="1"/>
    <col min="17" max="17" width="2.5546875" style="109" customWidth="1"/>
    <col min="18" max="18" width="9.109375" style="109" customWidth="1"/>
    <col min="19" max="16384" width="9.109375" style="109"/>
  </cols>
  <sheetData>
    <row r="1" spans="6:17" hidden="1"/>
    <row r="2" spans="6:17" hidden="1"/>
    <row r="3" spans="6:17" hidden="1"/>
    <row r="4" spans="6:17">
      <c r="F4" s="52" t="str">
        <f ca="1">Getcode()</f>
        <v>ELPASS.FORMS.BH</v>
      </c>
      <c r="G4" s="63"/>
      <c r="H4" s="63"/>
      <c r="I4" s="63"/>
      <c r="J4" s="63"/>
      <c r="K4" s="63"/>
      <c r="L4" s="63"/>
      <c r="M4" s="63"/>
      <c r="Q4" s="15" t="str">
        <f ca="1">version</f>
        <v>Версия 1.0 от 01.10.2017</v>
      </c>
    </row>
    <row r="5" spans="6:17">
      <c r="F5" s="63"/>
      <c r="G5" s="63"/>
      <c r="H5" s="63"/>
      <c r="I5" s="63"/>
      <c r="J5" s="63"/>
      <c r="K5" s="63"/>
      <c r="L5" s="63"/>
      <c r="M5" s="63"/>
      <c r="Q5" s="63"/>
    </row>
    <row r="6" spans="6:17">
      <c r="F6" s="63"/>
      <c r="G6" s="63"/>
      <c r="H6" s="63"/>
      <c r="I6" s="63"/>
      <c r="J6" s="63"/>
      <c r="K6" s="63"/>
      <c r="L6" s="64"/>
      <c r="M6" s="64"/>
      <c r="Q6" s="99" t="s">
        <v>923</v>
      </c>
    </row>
    <row r="7" spans="6:17">
      <c r="F7" s="480" t="s">
        <v>881</v>
      </c>
      <c r="G7" s="480"/>
      <c r="H7" s="480"/>
      <c r="I7" s="480"/>
      <c r="J7" s="480"/>
      <c r="K7" s="480"/>
      <c r="L7" s="480"/>
      <c r="M7" s="480"/>
      <c r="N7" s="480"/>
      <c r="O7" s="480"/>
      <c r="P7" s="480"/>
      <c r="Q7" s="480"/>
    </row>
    <row r="8" spans="6:17" ht="19.5" customHeight="1">
      <c r="F8" s="491" t="s">
        <v>924</v>
      </c>
      <c r="G8" s="491"/>
      <c r="H8" s="491"/>
      <c r="I8" s="491"/>
      <c r="J8" s="491"/>
      <c r="K8" s="491"/>
      <c r="L8" s="491"/>
      <c r="M8" s="491"/>
      <c r="N8" s="491"/>
      <c r="O8" s="491"/>
      <c r="P8" s="491"/>
      <c r="Q8" s="491"/>
    </row>
    <row r="11" spans="6:17" ht="25.5">
      <c r="F11" s="258" t="s">
        <v>167</v>
      </c>
      <c r="G11" s="215" t="s">
        <v>168</v>
      </c>
      <c r="H11" s="215" t="s">
        <v>5</v>
      </c>
      <c r="I11" s="503" t="str">
        <f>"На 31 декабря " &amp; IF(List_01_reporting_period="","отчётного года",List_01_reporting_period &amp; " г.")</f>
        <v>На 31 декабря 2017 г.</v>
      </c>
      <c r="J11" s="503"/>
      <c r="K11" s="503"/>
      <c r="L11" s="503" t="str">
        <f>"На 31 декабря " &amp; IF(List_01_reporting_period="","предыдущего года",List_01_reporting_period-1 &amp; " г.")</f>
        <v>На 31 декабря 2016 г.</v>
      </c>
      <c r="M11" s="503"/>
      <c r="N11" s="503"/>
      <c r="O11" s="503" t="str">
        <f>"На 31 декабря " &amp; IF(List_01_reporting_period="","года, предшествующего предыдущему",List_01_reporting_period-2 &amp; " г.")</f>
        <v>На 31 декабря 2015 г.</v>
      </c>
      <c r="P11" s="503"/>
      <c r="Q11" s="503"/>
    </row>
    <row r="12" spans="6:17">
      <c r="F12" s="262">
        <v>1</v>
      </c>
      <c r="G12" s="241">
        <v>2</v>
      </c>
      <c r="H12" s="241">
        <v>3</v>
      </c>
      <c r="I12" s="241" t="s">
        <v>12</v>
      </c>
      <c r="J12" s="261" t="s">
        <v>8</v>
      </c>
      <c r="K12" s="261" t="s">
        <v>12</v>
      </c>
      <c r="L12" s="261" t="s">
        <v>12</v>
      </c>
      <c r="M12" s="261" t="s">
        <v>9</v>
      </c>
      <c r="N12" s="261" t="s">
        <v>12</v>
      </c>
      <c r="O12" s="261" t="s">
        <v>12</v>
      </c>
      <c r="P12" s="261" t="s">
        <v>10</v>
      </c>
      <c r="Q12" s="261" t="s">
        <v>12</v>
      </c>
    </row>
    <row r="13" spans="6:17" ht="19.5" customHeight="1">
      <c r="F13" s="259" t="s">
        <v>537</v>
      </c>
      <c r="G13" s="260" t="s">
        <v>925</v>
      </c>
      <c r="H13" s="215">
        <v>3600</v>
      </c>
      <c r="I13" s="243"/>
      <c r="J13" s="244">
        <v>24348</v>
      </c>
      <c r="K13" s="218" t="str">
        <f>IF(I13="(",")","")</f>
        <v/>
      </c>
      <c r="L13" s="243"/>
      <c r="M13" s="244">
        <v>23975</v>
      </c>
      <c r="N13" s="218" t="str">
        <f>IF(L13="(",")","")</f>
        <v/>
      </c>
      <c r="O13" s="243"/>
      <c r="P13" s="244">
        <v>19589</v>
      </c>
      <c r="Q13" s="218" t="str">
        <f>IF(O13="(",")","")</f>
        <v/>
      </c>
    </row>
  </sheetData>
  <sheetProtection password="C39D" sheet="1" objects="1" scenarios="1" formatColumns="0" formatRows="0"/>
  <mergeCells count="5">
    <mergeCell ref="I11:K11"/>
    <mergeCell ref="L11:N11"/>
    <mergeCell ref="O11:Q11"/>
    <mergeCell ref="F7:Q7"/>
    <mergeCell ref="F8:Q8"/>
  </mergeCells>
  <dataValidations count="2">
    <dataValidation type="list" allowBlank="1" showDropDown="1" showInputMessage="1" showErrorMessage="1" errorTitle="Внимание" error="Возможен ввод только символа '('" sqref="O13 L13 I13">
      <formula1>"("</formula1>
    </dataValidation>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то в ячейке слева поставьте '('" sqref="J13 M13 P13">
      <formula1>0</formula1>
      <formula2>9.99999999999999E+23</formula2>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8"/>
  <dimension ref="E1:M57"/>
  <sheetViews>
    <sheetView showGridLines="0" topLeftCell="D45" workbookViewId="0">
      <selection activeCell="L57" sqref="L57"/>
    </sheetView>
  </sheetViews>
  <sheetFormatPr defaultColWidth="9.109375" defaultRowHeight="12.75"/>
  <cols>
    <col min="1" max="3" width="0" style="109" hidden="1" customWidth="1"/>
    <col min="4" max="4" width="9.109375" style="109" customWidth="1"/>
    <col min="5" max="5" width="5.33203125" style="109" customWidth="1"/>
    <col min="6" max="6" width="39.44140625" style="109" customWidth="1"/>
    <col min="7" max="7" width="8.33203125" style="109" customWidth="1"/>
    <col min="8" max="8" width="2.5546875" style="109" customWidth="1"/>
    <col min="9" max="9" width="21.6640625" style="109" customWidth="1"/>
    <col min="10" max="11" width="2.5546875" style="109" customWidth="1"/>
    <col min="12" max="12" width="21.6640625" style="109" customWidth="1"/>
    <col min="13" max="13" width="2.5546875" style="109" customWidth="1"/>
    <col min="14" max="14" width="9.109375" style="109" customWidth="1"/>
    <col min="15" max="16384" width="9.109375" style="109"/>
  </cols>
  <sheetData>
    <row r="1" spans="5:13" hidden="1"/>
    <row r="2" spans="5:13" hidden="1"/>
    <row r="3" spans="5:13" hidden="1"/>
    <row r="4" spans="5:13">
      <c r="E4" s="52" t="str">
        <f ca="1">Getcode()</f>
        <v>ELPASS.FORMS.BH</v>
      </c>
      <c r="F4" s="63"/>
      <c r="G4" s="63"/>
      <c r="H4" s="63"/>
      <c r="I4" s="63"/>
      <c r="J4" s="63"/>
      <c r="K4" s="63"/>
      <c r="L4" s="63"/>
      <c r="M4" s="15" t="str">
        <f ca="1">version</f>
        <v>Версия 1.0 от 01.10.2017</v>
      </c>
    </row>
    <row r="5" spans="5:13">
      <c r="E5" s="63"/>
      <c r="F5" s="63"/>
      <c r="G5" s="63"/>
      <c r="H5" s="63"/>
      <c r="I5" s="63"/>
      <c r="J5" s="63"/>
      <c r="K5" s="63"/>
      <c r="L5" s="63"/>
      <c r="M5" s="63"/>
    </row>
    <row r="6" spans="5:13">
      <c r="E6" s="63"/>
      <c r="F6" s="63"/>
      <c r="G6" s="63"/>
      <c r="H6" s="63"/>
      <c r="I6" s="63"/>
      <c r="J6" s="63"/>
      <c r="K6" s="64"/>
      <c r="L6" s="64"/>
      <c r="M6" s="99" t="s">
        <v>926</v>
      </c>
    </row>
    <row r="7" spans="5:13">
      <c r="E7" s="480" t="s">
        <v>535</v>
      </c>
      <c r="F7" s="480"/>
      <c r="G7" s="480"/>
      <c r="H7" s="480"/>
      <c r="I7" s="480"/>
      <c r="J7" s="480"/>
      <c r="K7" s="480"/>
      <c r="L7" s="480"/>
      <c r="M7" s="480"/>
    </row>
    <row r="8" spans="5:13">
      <c r="E8" s="479"/>
      <c r="F8" s="479"/>
      <c r="G8" s="479"/>
      <c r="H8" s="479"/>
      <c r="I8" s="479"/>
      <c r="J8" s="479"/>
      <c r="K8" s="479"/>
      <c r="L8" s="479"/>
      <c r="M8" s="479"/>
    </row>
    <row r="11" spans="5:13" ht="11.25" customHeight="1">
      <c r="E11" s="504" t="s">
        <v>167</v>
      </c>
      <c r="F11" s="506" t="s">
        <v>168</v>
      </c>
      <c r="G11" s="506" t="s">
        <v>5</v>
      </c>
      <c r="H11" s="508" t="str">
        <f>"За "&amp;IF(List_01_reporting_period="","отчётный период",List_01_reporting_period&amp;" г.")</f>
        <v>За 2017 г.</v>
      </c>
      <c r="I11" s="508"/>
      <c r="J11" s="508"/>
      <c r="K11" s="508" t="str">
        <f>"За "&amp;IF(List_01_reporting_period="","период предыдущего года, аналогичный отчётному периоду",List_01_reporting_period-1&amp;" г.")</f>
        <v>За 2016 г.</v>
      </c>
      <c r="L11" s="508"/>
      <c r="M11" s="508"/>
    </row>
    <row r="12" spans="5:13">
      <c r="E12" s="505"/>
      <c r="F12" s="507"/>
      <c r="G12" s="507"/>
      <c r="H12" s="509"/>
      <c r="I12" s="509"/>
      <c r="J12" s="509"/>
      <c r="K12" s="509"/>
      <c r="L12" s="509"/>
      <c r="M12" s="509"/>
    </row>
    <row r="13" spans="5:13">
      <c r="E13" s="112">
        <v>1</v>
      </c>
      <c r="F13" s="114" t="s">
        <v>6</v>
      </c>
      <c r="G13" s="114" t="s">
        <v>7</v>
      </c>
      <c r="H13" s="490" t="s">
        <v>8</v>
      </c>
      <c r="I13" s="490"/>
      <c r="J13" s="490"/>
      <c r="K13" s="490" t="s">
        <v>9</v>
      </c>
      <c r="L13" s="490"/>
      <c r="M13" s="490"/>
    </row>
    <row r="14" spans="5:13">
      <c r="E14" s="263" t="s">
        <v>537</v>
      </c>
      <c r="F14" s="264" t="s">
        <v>927</v>
      </c>
      <c r="G14" s="265"/>
      <c r="H14" s="266"/>
      <c r="I14" s="267"/>
      <c r="J14" s="266"/>
      <c r="K14" s="266"/>
      <c r="L14" s="267"/>
      <c r="M14" s="268"/>
    </row>
    <row r="15" spans="5:13">
      <c r="E15" s="269" t="s">
        <v>498</v>
      </c>
      <c r="F15" s="270" t="s">
        <v>928</v>
      </c>
      <c r="G15" s="269">
        <v>4110</v>
      </c>
      <c r="H15" s="271" t="str">
        <f>IF((SUMIF(H16:H19,"",I16:I19)-SUMIF(H16:H19,"(",I16:I19))&lt;0,"(","")</f>
        <v/>
      </c>
      <c r="I15" s="285">
        <f>ABS(SUMIF(H16:H19,"",I16:I19)-SUMIF(H16:H19,"(",I16:I19))</f>
        <v>64955</v>
      </c>
      <c r="J15" s="271" t="str">
        <f>IF(H15="(",")","")</f>
        <v/>
      </c>
      <c r="K15" s="271" t="str">
        <f>IF((SUMIF(K16:K19,"",L16:L19)-SUMIF(K16:K19,"(",L16:L19))&lt;0,"(","")</f>
        <v/>
      </c>
      <c r="L15" s="285">
        <f>ABS(SUMIF(K16:K19,"",L16:L19)-SUMIF(K16:K19,"(",L16:L19))</f>
        <v>85560</v>
      </c>
      <c r="M15" s="271" t="str">
        <f>IF(K15="(",")","")</f>
        <v/>
      </c>
    </row>
    <row r="16" spans="5:13">
      <c r="E16" s="269" t="s">
        <v>500</v>
      </c>
      <c r="F16" s="272" t="s">
        <v>929</v>
      </c>
      <c r="G16" s="269">
        <v>4111</v>
      </c>
      <c r="H16" s="243"/>
      <c r="I16" s="244">
        <v>56329</v>
      </c>
      <c r="J16" s="271" t="str">
        <f t="shared" ref="J16:J19" si="0">IF(H16="(",")","")</f>
        <v/>
      </c>
      <c r="K16" s="243"/>
      <c r="L16" s="244">
        <v>77897</v>
      </c>
      <c r="M16" s="271" t="str">
        <f t="shared" ref="M16:M19" si="1">IF(K16="(",")","")</f>
        <v/>
      </c>
    </row>
    <row r="17" spans="5:13" ht="25.5">
      <c r="E17" s="269" t="s">
        <v>930</v>
      </c>
      <c r="F17" s="272" t="s">
        <v>931</v>
      </c>
      <c r="G17" s="269">
        <v>4112</v>
      </c>
      <c r="H17" s="243"/>
      <c r="I17" s="244"/>
      <c r="J17" s="271" t="str">
        <f t="shared" si="0"/>
        <v/>
      </c>
      <c r="K17" s="243"/>
      <c r="L17" s="244"/>
      <c r="M17" s="271" t="str">
        <f t="shared" si="1"/>
        <v/>
      </c>
    </row>
    <row r="18" spans="5:13">
      <c r="E18" s="269" t="s">
        <v>932</v>
      </c>
      <c r="F18" s="272" t="s">
        <v>933</v>
      </c>
      <c r="G18" s="269">
        <v>4113</v>
      </c>
      <c r="H18" s="243"/>
      <c r="I18" s="244"/>
      <c r="J18" s="271" t="str">
        <f t="shared" si="0"/>
        <v/>
      </c>
      <c r="K18" s="243"/>
      <c r="L18" s="244"/>
      <c r="M18" s="271" t="str">
        <f t="shared" si="1"/>
        <v/>
      </c>
    </row>
    <row r="19" spans="5:13">
      <c r="E19" s="269" t="s">
        <v>934</v>
      </c>
      <c r="F19" s="272" t="s">
        <v>935</v>
      </c>
      <c r="G19" s="269" t="s">
        <v>936</v>
      </c>
      <c r="H19" s="243"/>
      <c r="I19" s="244">
        <v>8626</v>
      </c>
      <c r="J19" s="271" t="str">
        <f t="shared" si="0"/>
        <v/>
      </c>
      <c r="K19" s="243"/>
      <c r="L19" s="244">
        <v>7663</v>
      </c>
      <c r="M19" s="271" t="str">
        <f t="shared" si="1"/>
        <v/>
      </c>
    </row>
    <row r="20" spans="5:13">
      <c r="E20" s="269" t="s">
        <v>504</v>
      </c>
      <c r="F20" s="270" t="s">
        <v>937</v>
      </c>
      <c r="G20" s="269">
        <v>4120</v>
      </c>
      <c r="H20" s="275" t="s">
        <v>181</v>
      </c>
      <c r="I20" s="256">
        <f>SUM(I21:I25)</f>
        <v>65853</v>
      </c>
      <c r="J20" s="274" t="s">
        <v>182</v>
      </c>
      <c r="K20" s="274" t="s">
        <v>181</v>
      </c>
      <c r="L20" s="256">
        <f>SUM(L21:L25)</f>
        <v>83902</v>
      </c>
      <c r="M20" s="274" t="s">
        <v>182</v>
      </c>
    </row>
    <row r="21" spans="5:13" ht="25.5">
      <c r="E21" s="269" t="s">
        <v>505</v>
      </c>
      <c r="F21" s="272" t="s">
        <v>938</v>
      </c>
      <c r="G21" s="269">
        <v>4121</v>
      </c>
      <c r="H21" s="275" t="s">
        <v>181</v>
      </c>
      <c r="I21" s="244">
        <v>36422</v>
      </c>
      <c r="J21" s="274" t="s">
        <v>182</v>
      </c>
      <c r="K21" s="274" t="s">
        <v>181</v>
      </c>
      <c r="L21" s="244">
        <v>50662</v>
      </c>
      <c r="M21" s="274" t="s">
        <v>182</v>
      </c>
    </row>
    <row r="22" spans="5:13">
      <c r="E22" s="269" t="s">
        <v>939</v>
      </c>
      <c r="F22" s="272" t="s">
        <v>940</v>
      </c>
      <c r="G22" s="269">
        <v>4122</v>
      </c>
      <c r="H22" s="275" t="s">
        <v>181</v>
      </c>
      <c r="I22" s="244">
        <v>17052</v>
      </c>
      <c r="J22" s="274" t="s">
        <v>182</v>
      </c>
      <c r="K22" s="274" t="s">
        <v>181</v>
      </c>
      <c r="L22" s="244">
        <v>16374</v>
      </c>
      <c r="M22" s="274" t="s">
        <v>182</v>
      </c>
    </row>
    <row r="23" spans="5:13">
      <c r="E23" s="269" t="s">
        <v>941</v>
      </c>
      <c r="F23" s="272" t="s">
        <v>942</v>
      </c>
      <c r="G23" s="269">
        <v>4123</v>
      </c>
      <c r="H23" s="275" t="s">
        <v>181</v>
      </c>
      <c r="I23" s="244"/>
      <c r="J23" s="274" t="s">
        <v>182</v>
      </c>
      <c r="K23" s="274" t="s">
        <v>181</v>
      </c>
      <c r="L23" s="244"/>
      <c r="M23" s="274" t="s">
        <v>182</v>
      </c>
    </row>
    <row r="24" spans="5:13">
      <c r="E24" s="269" t="s">
        <v>943</v>
      </c>
      <c r="F24" s="272" t="s">
        <v>944</v>
      </c>
      <c r="G24" s="269">
        <v>4124</v>
      </c>
      <c r="H24" s="275" t="s">
        <v>181</v>
      </c>
      <c r="I24" s="244">
        <v>10588</v>
      </c>
      <c r="J24" s="274" t="s">
        <v>182</v>
      </c>
      <c r="K24" s="274" t="s">
        <v>181</v>
      </c>
      <c r="L24" s="244">
        <v>14408</v>
      </c>
      <c r="M24" s="274" t="s">
        <v>182</v>
      </c>
    </row>
    <row r="25" spans="5:13">
      <c r="E25" s="269" t="s">
        <v>945</v>
      </c>
      <c r="F25" s="272" t="s">
        <v>946</v>
      </c>
      <c r="G25" s="269" t="s">
        <v>947</v>
      </c>
      <c r="H25" s="275" t="s">
        <v>181</v>
      </c>
      <c r="I25" s="244">
        <v>1791</v>
      </c>
      <c r="J25" s="274" t="s">
        <v>182</v>
      </c>
      <c r="K25" s="274" t="s">
        <v>181</v>
      </c>
      <c r="L25" s="244">
        <v>2458</v>
      </c>
      <c r="M25" s="274" t="s">
        <v>182</v>
      </c>
    </row>
    <row r="26" spans="5:13">
      <c r="E26" s="269" t="s">
        <v>508</v>
      </c>
      <c r="F26" s="270" t="s">
        <v>948</v>
      </c>
      <c r="G26" s="269">
        <v>4100</v>
      </c>
      <c r="H26" s="271" t="str">
        <f>IF((IF(H15="(",-I15,I15)+IF(H20="(",-I20,I20))&lt;0,"(","")</f>
        <v>(</v>
      </c>
      <c r="I26" s="285">
        <f>ABS(IF(H15="(",-I15,I15)+IF(H20="(",-I20,I20))</f>
        <v>898</v>
      </c>
      <c r="J26" s="271" t="str">
        <f>IF(H26="(",")","")</f>
        <v>)</v>
      </c>
      <c r="K26" s="271" t="str">
        <f>IF((IF(K15="(",-L15,L15)+IF(K20="(",-L20,L20))&lt;0,"(","")</f>
        <v/>
      </c>
      <c r="L26" s="285">
        <f>ABS(IF(K15="(",-L15,L15)+IF(K20="(",-L20,L20))</f>
        <v>1658</v>
      </c>
      <c r="M26" s="271" t="str">
        <f>IF(K26="(",")","")</f>
        <v/>
      </c>
    </row>
    <row r="27" spans="5:13" ht="25.5" customHeight="1">
      <c r="E27" s="263" t="s">
        <v>6</v>
      </c>
      <c r="F27" s="264" t="s">
        <v>949</v>
      </c>
      <c r="G27" s="276"/>
      <c r="H27" s="277"/>
      <c r="I27" s="278"/>
      <c r="J27" s="277"/>
      <c r="K27" s="277"/>
      <c r="L27" s="278"/>
      <c r="M27" s="279"/>
    </row>
    <row r="28" spans="5:13">
      <c r="E28" s="269" t="s">
        <v>367</v>
      </c>
      <c r="F28" s="270" t="s">
        <v>928</v>
      </c>
      <c r="G28" s="269">
        <v>4210</v>
      </c>
      <c r="H28" s="271" t="str">
        <f>IF((SUMIF(H29:H33,"",I29:I33)-SUMIF(H29:H33,"(",I29:I33))&lt;0,"(","")</f>
        <v/>
      </c>
      <c r="I28" s="285">
        <f>ABS(SUMIF(H29:H33,"",I29:I33)-SUMIF(H29:H33,"(",I29:I33))</f>
        <v>0</v>
      </c>
      <c r="J28" s="271" t="str">
        <f>IF(H28="(",")","")</f>
        <v/>
      </c>
      <c r="K28" s="271" t="str">
        <f>IF((SUMIF(K29:K33,"",L29:L33)-SUMIF(K29:K33,"(",L29:L33))&lt;0,"(","")</f>
        <v/>
      </c>
      <c r="L28" s="285">
        <f>ABS(SUMIF(K29:K33,"",L29:L33)-SUMIF(K29:K33,"(",L29:L33))</f>
        <v>0</v>
      </c>
      <c r="M28" s="271" t="str">
        <f>IF(K28="(",")","")</f>
        <v/>
      </c>
    </row>
    <row r="29" spans="5:13" ht="25.5">
      <c r="E29" s="269" t="s">
        <v>442</v>
      </c>
      <c r="F29" s="272" t="s">
        <v>950</v>
      </c>
      <c r="G29" s="269">
        <v>4211</v>
      </c>
      <c r="H29" s="243"/>
      <c r="I29" s="244"/>
      <c r="J29" s="271" t="str">
        <f t="shared" ref="J29:J33" si="2">IF(H29="(",")","")</f>
        <v/>
      </c>
      <c r="K29" s="243"/>
      <c r="L29" s="244"/>
      <c r="M29" s="271" t="str">
        <f t="shared" ref="M29:M33" si="3">IF(K29="(",")","")</f>
        <v/>
      </c>
    </row>
    <row r="30" spans="5:13" ht="25.5">
      <c r="E30" s="269" t="s">
        <v>448</v>
      </c>
      <c r="F30" s="272" t="s">
        <v>951</v>
      </c>
      <c r="G30" s="269">
        <v>4212</v>
      </c>
      <c r="H30" s="243"/>
      <c r="I30" s="244"/>
      <c r="J30" s="271" t="str">
        <f t="shared" si="2"/>
        <v/>
      </c>
      <c r="K30" s="243"/>
      <c r="L30" s="244"/>
      <c r="M30" s="271" t="str">
        <f t="shared" si="3"/>
        <v/>
      </c>
    </row>
    <row r="31" spans="5:13" ht="38.25">
      <c r="E31" s="269" t="s">
        <v>889</v>
      </c>
      <c r="F31" s="272" t="s">
        <v>952</v>
      </c>
      <c r="G31" s="269">
        <v>4213</v>
      </c>
      <c r="H31" s="243"/>
      <c r="I31" s="244"/>
      <c r="J31" s="271" t="str">
        <f t="shared" si="2"/>
        <v/>
      </c>
      <c r="K31" s="243"/>
      <c r="L31" s="244"/>
      <c r="M31" s="271" t="str">
        <f t="shared" si="3"/>
        <v/>
      </c>
    </row>
    <row r="32" spans="5:13" ht="38.25">
      <c r="E32" s="269" t="s">
        <v>891</v>
      </c>
      <c r="F32" s="272" t="s">
        <v>953</v>
      </c>
      <c r="G32" s="269">
        <v>4214</v>
      </c>
      <c r="H32" s="243"/>
      <c r="I32" s="244"/>
      <c r="J32" s="271" t="str">
        <f t="shared" si="2"/>
        <v/>
      </c>
      <c r="K32" s="243"/>
      <c r="L32" s="244"/>
      <c r="M32" s="271" t="str">
        <f t="shared" si="3"/>
        <v/>
      </c>
    </row>
    <row r="33" spans="5:13">
      <c r="E33" s="269" t="s">
        <v>893</v>
      </c>
      <c r="F33" s="272" t="s">
        <v>935</v>
      </c>
      <c r="G33" s="269" t="s">
        <v>954</v>
      </c>
      <c r="H33" s="243"/>
      <c r="I33" s="244"/>
      <c r="J33" s="271" t="str">
        <f t="shared" si="2"/>
        <v/>
      </c>
      <c r="K33" s="243"/>
      <c r="L33" s="244"/>
      <c r="M33" s="271" t="str">
        <f t="shared" si="3"/>
        <v/>
      </c>
    </row>
    <row r="34" spans="5:13">
      <c r="E34" s="269" t="s">
        <v>369</v>
      </c>
      <c r="F34" s="270" t="s">
        <v>937</v>
      </c>
      <c r="G34" s="269">
        <v>4220</v>
      </c>
      <c r="H34" s="275" t="s">
        <v>181</v>
      </c>
      <c r="I34" s="256">
        <f>SUM(I35:I39)</f>
        <v>0</v>
      </c>
      <c r="J34" s="274" t="s">
        <v>182</v>
      </c>
      <c r="K34" s="274" t="s">
        <v>181</v>
      </c>
      <c r="L34" s="256">
        <f>SUM(L35:L39)</f>
        <v>0</v>
      </c>
      <c r="M34" s="274" t="s">
        <v>182</v>
      </c>
    </row>
    <row r="35" spans="5:13" ht="38.25">
      <c r="E35" s="269" t="s">
        <v>462</v>
      </c>
      <c r="F35" s="272" t="s">
        <v>955</v>
      </c>
      <c r="G35" s="269">
        <v>4221</v>
      </c>
      <c r="H35" s="275" t="s">
        <v>181</v>
      </c>
      <c r="I35" s="244"/>
      <c r="J35" s="274" t="s">
        <v>182</v>
      </c>
      <c r="K35" s="274" t="s">
        <v>181</v>
      </c>
      <c r="L35" s="244"/>
      <c r="M35" s="274" t="s">
        <v>182</v>
      </c>
    </row>
    <row r="36" spans="5:13" ht="25.5">
      <c r="E36" s="269" t="s">
        <v>900</v>
      </c>
      <c r="F36" s="272" t="s">
        <v>956</v>
      </c>
      <c r="G36" s="269">
        <v>4222</v>
      </c>
      <c r="H36" s="275" t="s">
        <v>181</v>
      </c>
      <c r="I36" s="244"/>
      <c r="J36" s="274" t="s">
        <v>182</v>
      </c>
      <c r="K36" s="274" t="s">
        <v>181</v>
      </c>
      <c r="L36" s="244"/>
      <c r="M36" s="274" t="s">
        <v>182</v>
      </c>
    </row>
    <row r="37" spans="5:13" ht="38.25">
      <c r="E37" s="269" t="s">
        <v>901</v>
      </c>
      <c r="F37" s="272" t="s">
        <v>957</v>
      </c>
      <c r="G37" s="269">
        <v>4223</v>
      </c>
      <c r="H37" s="275" t="s">
        <v>181</v>
      </c>
      <c r="I37" s="244"/>
      <c r="J37" s="274" t="s">
        <v>182</v>
      </c>
      <c r="K37" s="274" t="s">
        <v>181</v>
      </c>
      <c r="L37" s="244"/>
      <c r="M37" s="274" t="s">
        <v>182</v>
      </c>
    </row>
    <row r="38" spans="5:13" ht="25.5">
      <c r="E38" s="269" t="s">
        <v>903</v>
      </c>
      <c r="F38" s="272" t="s">
        <v>958</v>
      </c>
      <c r="G38" s="269">
        <v>4224</v>
      </c>
      <c r="H38" s="275" t="s">
        <v>181</v>
      </c>
      <c r="I38" s="244"/>
      <c r="J38" s="274" t="s">
        <v>182</v>
      </c>
      <c r="K38" s="274" t="s">
        <v>181</v>
      </c>
      <c r="L38" s="244"/>
      <c r="M38" s="274" t="s">
        <v>182</v>
      </c>
    </row>
    <row r="39" spans="5:13">
      <c r="E39" s="269" t="s">
        <v>905</v>
      </c>
      <c r="F39" s="272" t="s">
        <v>946</v>
      </c>
      <c r="G39" s="269" t="s">
        <v>959</v>
      </c>
      <c r="H39" s="275" t="s">
        <v>181</v>
      </c>
      <c r="I39" s="244"/>
      <c r="J39" s="274" t="s">
        <v>182</v>
      </c>
      <c r="K39" s="274" t="s">
        <v>181</v>
      </c>
      <c r="L39" s="244"/>
      <c r="M39" s="274" t="s">
        <v>182</v>
      </c>
    </row>
    <row r="40" spans="5:13" ht="25.5">
      <c r="E40" s="269" t="s">
        <v>371</v>
      </c>
      <c r="F40" s="270" t="s">
        <v>960</v>
      </c>
      <c r="G40" s="269">
        <v>4200</v>
      </c>
      <c r="H40" s="271" t="str">
        <f>IF((IF(H28="(",-I28,I28)+IF(H34="(",-I34,I34))&lt;0,"(","")</f>
        <v/>
      </c>
      <c r="I40" s="285">
        <f>ABS(IF(H28="(",-I28,I28)+IF(H34="(",-I34,I34))</f>
        <v>0</v>
      </c>
      <c r="J40" s="271" t="str">
        <f>IF(H40="(",")","")</f>
        <v/>
      </c>
      <c r="K40" s="271" t="str">
        <f>IF((IF(K28="(",-L28,L28)+IF(K34="(",-L34,L34))&lt;0,"(","")</f>
        <v/>
      </c>
      <c r="L40" s="285">
        <f>ABS(IF(K28="(",-L28,L28)+IF(K34="(",-L34,L34))</f>
        <v>0</v>
      </c>
      <c r="M40" s="271" t="str">
        <f>IF(K40="(",")","")</f>
        <v/>
      </c>
    </row>
    <row r="41" spans="5:13">
      <c r="E41" s="263" t="s">
        <v>7</v>
      </c>
      <c r="F41" s="264" t="s">
        <v>961</v>
      </c>
      <c r="G41" s="280"/>
      <c r="H41" s="277"/>
      <c r="I41" s="278"/>
      <c r="J41" s="277"/>
      <c r="K41" s="277"/>
      <c r="L41" s="278"/>
      <c r="M41" s="279"/>
    </row>
    <row r="42" spans="5:13">
      <c r="E42" s="269" t="s">
        <v>382</v>
      </c>
      <c r="F42" s="270" t="s">
        <v>928</v>
      </c>
      <c r="G42" s="269">
        <v>4310</v>
      </c>
      <c r="H42" s="271" t="str">
        <f>IF((SUMIF(H43:H47,"",I43:I47)-SUMIF(H43:H47,"(",I43:I47))&lt;0,"(","")</f>
        <v/>
      </c>
      <c r="I42" s="285">
        <f>ABS(SUMIF(H43:H47,"",I43:I47)-SUMIF(H43:H47,"(",I43:I47))</f>
        <v>0</v>
      </c>
      <c r="J42" s="271" t="str">
        <f>IF(H42="(",")","")</f>
        <v/>
      </c>
      <c r="K42" s="271" t="str">
        <f>IF((SUMIF(K43:K47,"",L43:L47)-SUMIF(K43:K47,"(",L43:L47))&lt;0,"(","")</f>
        <v/>
      </c>
      <c r="L42" s="285">
        <f>ABS(SUMIF(K43:K47,"",L43:L47)-SUMIF(K43:K47,"(",L43:L47))</f>
        <v>0</v>
      </c>
      <c r="M42" s="271" t="str">
        <f>IF(K42="(",")","")</f>
        <v/>
      </c>
    </row>
    <row r="43" spans="5:13">
      <c r="E43" s="269" t="s">
        <v>179</v>
      </c>
      <c r="F43" s="272" t="s">
        <v>962</v>
      </c>
      <c r="G43" s="269">
        <v>4311</v>
      </c>
      <c r="H43" s="243"/>
      <c r="I43" s="244"/>
      <c r="J43" s="271" t="str">
        <f t="shared" ref="J43:J47" si="4">IF(H43="(",")","")</f>
        <v/>
      </c>
      <c r="K43" s="243"/>
      <c r="L43" s="244"/>
      <c r="M43" s="271" t="str">
        <f t="shared" ref="M43:M47" si="5">IF(K43="(",")","")</f>
        <v/>
      </c>
    </row>
    <row r="44" spans="5:13">
      <c r="E44" s="269" t="s">
        <v>190</v>
      </c>
      <c r="F44" s="272" t="s">
        <v>963</v>
      </c>
      <c r="G44" s="269">
        <v>4312</v>
      </c>
      <c r="H44" s="243"/>
      <c r="I44" s="244"/>
      <c r="J44" s="271" t="str">
        <f t="shared" si="4"/>
        <v/>
      </c>
      <c r="K44" s="243"/>
      <c r="L44" s="244"/>
      <c r="M44" s="271" t="str">
        <f t="shared" si="5"/>
        <v/>
      </c>
    </row>
    <row r="45" spans="5:13">
      <c r="E45" s="269" t="s">
        <v>195</v>
      </c>
      <c r="F45" s="272" t="s">
        <v>964</v>
      </c>
      <c r="G45" s="269">
        <v>4313</v>
      </c>
      <c r="H45" s="243"/>
      <c r="I45" s="244"/>
      <c r="J45" s="271" t="str">
        <f t="shared" si="4"/>
        <v/>
      </c>
      <c r="K45" s="243"/>
      <c r="L45" s="244"/>
      <c r="M45" s="271" t="str">
        <f t="shared" si="5"/>
        <v/>
      </c>
    </row>
    <row r="46" spans="5:13" ht="25.5">
      <c r="E46" s="269" t="s">
        <v>912</v>
      </c>
      <c r="F46" s="272" t="s">
        <v>965</v>
      </c>
      <c r="G46" s="269">
        <v>4314</v>
      </c>
      <c r="H46" s="243"/>
      <c r="I46" s="244"/>
      <c r="J46" s="271" t="str">
        <f t="shared" si="4"/>
        <v/>
      </c>
      <c r="K46" s="243"/>
      <c r="L46" s="244"/>
      <c r="M46" s="271" t="str">
        <f t="shared" si="5"/>
        <v/>
      </c>
    </row>
    <row r="47" spans="5:13">
      <c r="E47" s="269" t="s">
        <v>913</v>
      </c>
      <c r="F47" s="272" t="s">
        <v>935</v>
      </c>
      <c r="G47" s="269" t="s">
        <v>966</v>
      </c>
      <c r="H47" s="243"/>
      <c r="I47" s="244"/>
      <c r="J47" s="271" t="str">
        <f t="shared" si="4"/>
        <v/>
      </c>
      <c r="K47" s="243"/>
      <c r="L47" s="244"/>
      <c r="M47" s="271" t="str">
        <f t="shared" si="5"/>
        <v/>
      </c>
    </row>
    <row r="48" spans="5:13">
      <c r="E48" s="269" t="s">
        <v>387</v>
      </c>
      <c r="F48" s="270" t="s">
        <v>937</v>
      </c>
      <c r="G48" s="269">
        <v>4320</v>
      </c>
      <c r="H48" s="275" t="s">
        <v>181</v>
      </c>
      <c r="I48" s="256">
        <f>SUM(I49:I52)</f>
        <v>0</v>
      </c>
      <c r="J48" s="274" t="s">
        <v>182</v>
      </c>
      <c r="K48" s="274" t="s">
        <v>181</v>
      </c>
      <c r="L48" s="256">
        <f>SUM(L49:L52)</f>
        <v>0</v>
      </c>
      <c r="M48" s="274" t="s">
        <v>182</v>
      </c>
    </row>
    <row r="49" spans="5:13" ht="38.25">
      <c r="E49" s="269" t="s">
        <v>203</v>
      </c>
      <c r="F49" s="272" t="s">
        <v>967</v>
      </c>
      <c r="G49" s="269" t="s">
        <v>968</v>
      </c>
      <c r="H49" s="275" t="s">
        <v>181</v>
      </c>
      <c r="I49" s="244"/>
      <c r="J49" s="274" t="s">
        <v>182</v>
      </c>
      <c r="K49" s="274" t="s">
        <v>181</v>
      </c>
      <c r="L49" s="244"/>
      <c r="M49" s="274" t="s">
        <v>182</v>
      </c>
    </row>
    <row r="50" spans="5:13" ht="38.25">
      <c r="E50" s="269" t="s">
        <v>209</v>
      </c>
      <c r="F50" s="272" t="s">
        <v>969</v>
      </c>
      <c r="G50" s="269" t="s">
        <v>970</v>
      </c>
      <c r="H50" s="275" t="s">
        <v>181</v>
      </c>
      <c r="I50" s="244"/>
      <c r="J50" s="274" t="s">
        <v>182</v>
      </c>
      <c r="K50" s="274" t="s">
        <v>181</v>
      </c>
      <c r="L50" s="244"/>
      <c r="M50" s="274" t="s">
        <v>182</v>
      </c>
    </row>
    <row r="51" spans="5:13" ht="25.5">
      <c r="E51" s="269" t="s">
        <v>214</v>
      </c>
      <c r="F51" s="272" t="s">
        <v>971</v>
      </c>
      <c r="G51" s="269" t="s">
        <v>972</v>
      </c>
      <c r="H51" s="281" t="s">
        <v>181</v>
      </c>
      <c r="I51" s="287"/>
      <c r="J51" s="282" t="s">
        <v>182</v>
      </c>
      <c r="K51" s="282" t="s">
        <v>181</v>
      </c>
      <c r="L51" s="287"/>
      <c r="M51" s="282" t="s">
        <v>182</v>
      </c>
    </row>
    <row r="52" spans="5:13">
      <c r="E52" s="269" t="s">
        <v>392</v>
      </c>
      <c r="F52" s="272" t="s">
        <v>946</v>
      </c>
      <c r="G52" s="269" t="s">
        <v>973</v>
      </c>
      <c r="H52" s="275" t="s">
        <v>181</v>
      </c>
      <c r="I52" s="244"/>
      <c r="J52" s="274" t="s">
        <v>182</v>
      </c>
      <c r="K52" s="274" t="s">
        <v>181</v>
      </c>
      <c r="L52" s="244"/>
      <c r="M52" s="274" t="s">
        <v>182</v>
      </c>
    </row>
    <row r="53" spans="5:13">
      <c r="E53" s="269" t="s">
        <v>398</v>
      </c>
      <c r="F53" s="270" t="s">
        <v>974</v>
      </c>
      <c r="G53" s="269" t="s">
        <v>975</v>
      </c>
      <c r="H53" s="271" t="str">
        <f>IF((IF(H42="(",-I42,I42)+IF(H48="(",-I48,I48))&lt;0,"(","")</f>
        <v/>
      </c>
      <c r="I53" s="285">
        <f>ABS(IF(H42="(",-I42,I42)+IF(H48="(",-I48,I48))</f>
        <v>0</v>
      </c>
      <c r="J53" s="271" t="str">
        <f>IF(H53="(",")","")</f>
        <v/>
      </c>
      <c r="K53" s="271" t="str">
        <f>IF((IF(K42="(",-L42,L42)+IF(K48="(",-L48,L48))&lt;0,"(","")</f>
        <v/>
      </c>
      <c r="L53" s="285">
        <f>ABS(IF(K42="(",-L42,L42)+IF(K48="(",-L48,L48))</f>
        <v>0</v>
      </c>
      <c r="M53" s="271" t="str">
        <f>IF(K53="(",")","")</f>
        <v/>
      </c>
    </row>
    <row r="54" spans="5:13">
      <c r="E54" s="263" t="s">
        <v>8</v>
      </c>
      <c r="F54" s="283" t="s">
        <v>976</v>
      </c>
      <c r="G54" s="263" t="s">
        <v>977</v>
      </c>
      <c r="H54" s="271" t="str">
        <f>IF((IF(H26="(",-I26,I26)+IF(H40="(",-I40,I40)+IF(H53="(",-I53,I53))&lt;0,"(","")</f>
        <v>(</v>
      </c>
      <c r="I54" s="286">
        <f>ABS(IF(H26="(",-I26,I26)+IF(H40="(",-I40,I40)+IF(H53="(",-I53,I53))</f>
        <v>898</v>
      </c>
      <c r="J54" s="271" t="str">
        <f>IF(H54="(",")","")</f>
        <v>)</v>
      </c>
      <c r="K54" s="271" t="str">
        <f>IF((IF(K26="(",-L26,L26)+IF(K40="(",-L40,L40)+IF(K53="(",-L53,L53))&lt;0,"(","")</f>
        <v/>
      </c>
      <c r="L54" s="286">
        <f>ABS(IF(K26="(",-L26,L26)+IF(K40="(",-L40,L40)+IF(K53="(",-L53,L53))</f>
        <v>1658</v>
      </c>
      <c r="M54" s="271" t="str">
        <f>IF(K54="(",")","")</f>
        <v/>
      </c>
    </row>
    <row r="55" spans="5:13" ht="25.5">
      <c r="E55" s="263" t="s">
        <v>9</v>
      </c>
      <c r="F55" s="283" t="s">
        <v>978</v>
      </c>
      <c r="G55" s="263" t="s">
        <v>979</v>
      </c>
      <c r="H55" s="243"/>
      <c r="I55" s="255">
        <v>1906</v>
      </c>
      <c r="J55" s="271" t="str">
        <f>IF(H55="(",")","")</f>
        <v/>
      </c>
      <c r="K55" s="243"/>
      <c r="L55" s="255">
        <v>248</v>
      </c>
      <c r="M55" s="271" t="str">
        <f>IF(K55="(",")","")</f>
        <v/>
      </c>
    </row>
    <row r="56" spans="5:13" ht="25.5">
      <c r="E56" s="263" t="s">
        <v>10</v>
      </c>
      <c r="F56" s="283" t="s">
        <v>980</v>
      </c>
      <c r="G56" s="263" t="s">
        <v>981</v>
      </c>
      <c r="H56" s="271" t="str">
        <f>IF((IF(H54="(",-I54,I54)+IF(H55="(",-I55,I55)+IF(H57="(",-I57,I57))&lt;0,"(","")</f>
        <v/>
      </c>
      <c r="I56" s="286">
        <f>ABS(IF(H54="(",-I54,I54)+IF(H55="(",-I55,I55)+IF(H57="(",-I57,I57))</f>
        <v>1008</v>
      </c>
      <c r="J56" s="271" t="str">
        <f>IF(H56="(",")","")</f>
        <v/>
      </c>
      <c r="K56" s="271" t="str">
        <f>IF((IF(K54="(",-L54,L54)+IF(K55="(",-L55,L55)+IF(K57="(",-L57,L57))&lt;0,"(","")</f>
        <v/>
      </c>
      <c r="L56" s="286">
        <f>ABS(IF(K54="(",-L54,L54)+IF(K55="(",-L55,L55)+IF(K57="(",-L57,L57))</f>
        <v>1906</v>
      </c>
      <c r="M56" s="271" t="str">
        <f>IF(K56="(",")","")</f>
        <v/>
      </c>
    </row>
    <row r="57" spans="5:13" ht="25.5">
      <c r="E57" s="263" t="s">
        <v>330</v>
      </c>
      <c r="F57" s="284" t="s">
        <v>982</v>
      </c>
      <c r="G57" s="263" t="s">
        <v>983</v>
      </c>
      <c r="H57" s="243"/>
      <c r="I57" s="255"/>
      <c r="J57" s="271" t="str">
        <f>IF(H57="(",")","")</f>
        <v/>
      </c>
      <c r="K57" s="243"/>
      <c r="L57" s="255"/>
      <c r="M57" s="271" t="str">
        <f>IF(K57="(",")","")</f>
        <v/>
      </c>
    </row>
  </sheetData>
  <sheetProtection password="C39D" sheet="1" objects="1" scenarios="1" formatColumns="0" formatRows="0"/>
  <mergeCells count="8">
    <mergeCell ref="H13:J13"/>
    <mergeCell ref="K13:M13"/>
    <mergeCell ref="E7:M8"/>
    <mergeCell ref="E11:E12"/>
    <mergeCell ref="F11:F12"/>
    <mergeCell ref="G11:G12"/>
    <mergeCell ref="H11:J12"/>
    <mergeCell ref="K11:M12"/>
  </mergeCells>
  <dataValidations count="6">
    <dataValidation type="decimal" allowBlank="1" showInputMessage="1" showErrorMessage="1" sqref="L14 L27 I14 I27">
      <formula1>-99999999999999900000</formula1>
      <formula2>999999999999999000000</formula2>
    </dataValidation>
    <dataValidation allowBlank="1" showInputMessage="1" showErrorMessage="1" errorTitle="Внимание" error="Допускается ввод только целых не отрицательных чисел!" sqref="I20 L20 I34 L34 I48 L48"/>
    <dataValidation type="decimal" allowBlank="1" showInputMessage="1" showErrorMessage="1" sqref="I15 L15 I28 L28 I42 L42">
      <formula1>0</formula1>
      <formula2>99999999999999900000</formula2>
    </dataValidation>
    <dataValidation type="whole" allowBlank="1" showErrorMessage="1" errorTitle="Ошибка" error="Допускается ввод только неотрицательных целых чисел" sqref="L21:L25 I21:I25 I35:I39 L35:L39 L49:L52 I49:I52">
      <formula1>0</formula1>
      <formula2>9.99999999999999E+23</formula2>
    </dataValidation>
    <dataValidation type="list" allowBlank="1" showDropDown="1" showInputMessage="1" showErrorMessage="1" errorTitle="Внимание" error="Возможен ввод только символа '('" sqref="H16:H19 K16:K19 H29:H33 K29:K33 H43:H47 K43:K47 H55 K55 K57 H57">
      <formula1>"("</formula1>
    </dataValidation>
    <dataValidation type="whole" allowBlank="1" showInputMessage="1" showErrorMessage="1" errorTitle="Ошибка" error="Допускается ввод только неотрицательных целых чисел" prompt="Если необходимо указать отрицательное значение, то в ячейке справа поставьте '('" sqref="I16 L16 I17 L17 I18 L18 I19 L19 I29 L29 I30 L30 I31 L31 I32 L32 I33 L33 I43 L43 I44 L44 I45 L45 I46 L46 I47 L47 I55 L55 I57 L57">
      <formula1>0</formula1>
      <formula2>9.99999999999999E+23</formula2>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9"/>
  <dimension ref="E1:N54"/>
  <sheetViews>
    <sheetView showGridLines="0" topLeftCell="D4" workbookViewId="0">
      <selection activeCell="I14" sqref="I14"/>
    </sheetView>
  </sheetViews>
  <sheetFormatPr defaultColWidth="9.109375" defaultRowHeight="12.75"/>
  <cols>
    <col min="1" max="3" width="0" style="109" hidden="1" customWidth="1"/>
    <col min="4" max="4" width="7.109375" style="109" customWidth="1"/>
    <col min="5" max="5" width="9.109375" style="109" customWidth="1"/>
    <col min="6" max="6" width="39.6640625" style="109" customWidth="1"/>
    <col min="7" max="7" width="6.33203125" style="109" customWidth="1"/>
    <col min="8" max="8" width="2.5546875" style="109" customWidth="1"/>
    <col min="9" max="9" width="21.6640625" style="109" customWidth="1"/>
    <col min="10" max="11" width="2.5546875" style="109" customWidth="1"/>
    <col min="12" max="12" width="21.6640625" style="109" customWidth="1"/>
    <col min="13" max="13" width="2.5546875" style="109" customWidth="1"/>
    <col min="14" max="14" width="31.6640625" style="134" customWidth="1"/>
    <col min="15" max="15" width="9.109375" style="109" customWidth="1"/>
    <col min="16" max="16384" width="9.109375" style="109"/>
  </cols>
  <sheetData>
    <row r="1" spans="5:13" hidden="1"/>
    <row r="2" spans="5:13" hidden="1"/>
    <row r="3" spans="5:13" hidden="1"/>
    <row r="4" spans="5:13">
      <c r="E4" s="52" t="str">
        <f ca="1">Getcode()</f>
        <v>ELPASS.FORMS.BH</v>
      </c>
      <c r="F4" s="63"/>
      <c r="G4" s="63"/>
      <c r="H4" s="63"/>
      <c r="I4" s="63"/>
      <c r="J4" s="63"/>
      <c r="K4" s="63"/>
      <c r="L4" s="63"/>
      <c r="M4" s="15" t="str">
        <f ca="1">version</f>
        <v>Версия 1.0 от 01.10.2017</v>
      </c>
    </row>
    <row r="5" spans="5:13">
      <c r="E5" s="63"/>
      <c r="F5" s="63"/>
      <c r="G5" s="63"/>
      <c r="H5" s="63"/>
      <c r="I5" s="63"/>
      <c r="J5" s="63"/>
      <c r="K5" s="63"/>
      <c r="L5" s="63"/>
      <c r="M5" s="63"/>
    </row>
    <row r="6" spans="5:13">
      <c r="E6" s="63"/>
      <c r="F6" s="63"/>
      <c r="G6" s="63"/>
      <c r="H6" s="63"/>
      <c r="I6" s="63"/>
      <c r="J6" s="63"/>
      <c r="K6" s="64"/>
      <c r="L6" s="64"/>
      <c r="M6" s="99" t="s">
        <v>534</v>
      </c>
    </row>
    <row r="7" spans="5:13" ht="19.5" customHeight="1">
      <c r="E7" s="480" t="s">
        <v>535</v>
      </c>
      <c r="F7" s="480"/>
      <c r="G7" s="480"/>
      <c r="H7" s="480"/>
      <c r="I7" s="480"/>
      <c r="J7" s="480"/>
      <c r="K7" s="480"/>
      <c r="L7" s="480"/>
      <c r="M7" s="480"/>
    </row>
    <row r="8" spans="5:13" ht="18" customHeight="1">
      <c r="E8" s="491" t="s">
        <v>536</v>
      </c>
      <c r="F8" s="491"/>
      <c r="G8" s="491"/>
      <c r="H8" s="491"/>
      <c r="I8" s="491"/>
      <c r="J8" s="491"/>
      <c r="K8" s="491"/>
      <c r="L8" s="491"/>
      <c r="M8" s="491"/>
    </row>
    <row r="11" spans="5:13" ht="25.5">
      <c r="E11" s="288" t="s">
        <v>167</v>
      </c>
      <c r="F11" s="281" t="s">
        <v>4</v>
      </c>
      <c r="G11" s="281" t="s">
        <v>5</v>
      </c>
      <c r="H11" s="510" t="str">
        <f>"За "&amp;IF(List_01_reporting_period="","отчётный период",List_01_reporting_period&amp;" г.")</f>
        <v>За 2017 г.</v>
      </c>
      <c r="I11" s="510"/>
      <c r="J11" s="510"/>
      <c r="K11" s="510" t="str">
        <f>"За "&amp;IF(List_01_reporting_period="","период предыдущего года, аналогичный отчётному периоду",List_01_reporting_period-1&amp;" г.")</f>
        <v>За 2016 г.</v>
      </c>
      <c r="L11" s="510"/>
      <c r="M11" s="510"/>
    </row>
    <row r="12" spans="5:13">
      <c r="E12" s="112">
        <v>1</v>
      </c>
      <c r="F12" s="114" t="s">
        <v>6</v>
      </c>
      <c r="G12" s="114" t="s">
        <v>7</v>
      </c>
      <c r="H12" s="490" t="s">
        <v>8</v>
      </c>
      <c r="I12" s="490"/>
      <c r="J12" s="490"/>
      <c r="K12" s="490" t="s">
        <v>9</v>
      </c>
      <c r="L12" s="490"/>
      <c r="M12" s="490"/>
    </row>
    <row r="13" spans="5:13" ht="25.5">
      <c r="E13" s="275" t="s">
        <v>537</v>
      </c>
      <c r="F13" s="289" t="s">
        <v>538</v>
      </c>
      <c r="G13" s="269"/>
      <c r="H13" s="290" t="str">
        <f>IF('Форма 4. Отчет о ДДС'!H19="(","(","")</f>
        <v/>
      </c>
      <c r="I13" s="242">
        <f>'Форма 4. Отчет о ДДС'!I19</f>
        <v>8626</v>
      </c>
      <c r="J13" s="290" t="str">
        <f>IF(H13="(",")","")</f>
        <v/>
      </c>
      <c r="K13" s="290" t="str">
        <f>IF('Форма 4. Отчет о ДДС'!K19="(","(","")</f>
        <v/>
      </c>
      <c r="L13" s="242">
        <f>'Форма 4. Отчет о ДДС'!L19</f>
        <v>7663</v>
      </c>
      <c r="M13" s="290" t="str">
        <f>IF(K13="(",")","")</f>
        <v/>
      </c>
    </row>
    <row r="14" spans="5:13">
      <c r="E14" s="275" t="s">
        <v>498</v>
      </c>
      <c r="F14" s="305"/>
      <c r="G14" s="269" t="s">
        <v>539</v>
      </c>
      <c r="H14" s="243"/>
      <c r="I14" s="244"/>
      <c r="J14" s="290" t="str">
        <f t="shared" ref="J14:J17" si="0">IF(H14="(",")","")</f>
        <v/>
      </c>
      <c r="K14" s="243"/>
      <c r="L14" s="244"/>
      <c r="M14" s="290" t="str">
        <f t="shared" ref="M14:M18" si="1">IF(K14="(",")","")</f>
        <v/>
      </c>
    </row>
    <row r="15" spans="5:13">
      <c r="E15" s="275" t="s">
        <v>504</v>
      </c>
      <c r="F15" s="305"/>
      <c r="G15" s="269" t="s">
        <v>540</v>
      </c>
      <c r="H15" s="243"/>
      <c r="I15" s="244"/>
      <c r="J15" s="290" t="str">
        <f t="shared" si="0"/>
        <v/>
      </c>
      <c r="K15" s="243"/>
      <c r="L15" s="244"/>
      <c r="M15" s="290" t="str">
        <f t="shared" si="1"/>
        <v/>
      </c>
    </row>
    <row r="16" spans="5:13">
      <c r="E16" s="275" t="s">
        <v>508</v>
      </c>
      <c r="F16" s="305"/>
      <c r="G16" s="269" t="s">
        <v>541</v>
      </c>
      <c r="H16" s="243"/>
      <c r="I16" s="244"/>
      <c r="J16" s="290" t="str">
        <f t="shared" si="0"/>
        <v/>
      </c>
      <c r="K16" s="243"/>
      <c r="L16" s="244"/>
      <c r="M16" s="290" t="str">
        <f t="shared" si="1"/>
        <v/>
      </c>
    </row>
    <row r="17" spans="5:14">
      <c r="E17" s="275" t="s">
        <v>515</v>
      </c>
      <c r="F17" s="305"/>
      <c r="G17" s="269" t="s">
        <v>542</v>
      </c>
      <c r="H17" s="243"/>
      <c r="I17" s="244"/>
      <c r="J17" s="290" t="str">
        <f t="shared" si="0"/>
        <v/>
      </c>
      <c r="K17" s="243"/>
      <c r="L17" s="244"/>
      <c r="M17" s="290" t="str">
        <f t="shared" si="1"/>
        <v/>
      </c>
    </row>
    <row r="18" spans="5:14">
      <c r="E18" s="275" t="s">
        <v>543</v>
      </c>
      <c r="F18" s="305"/>
      <c r="G18" s="291" t="s">
        <v>544</v>
      </c>
      <c r="H18" s="243"/>
      <c r="I18" s="244"/>
      <c r="J18" s="290" t="str">
        <f>IF(H18="(",")","")</f>
        <v/>
      </c>
      <c r="K18" s="243"/>
      <c r="L18" s="244"/>
      <c r="M18" s="290" t="str">
        <f t="shared" si="1"/>
        <v/>
      </c>
    </row>
    <row r="19" spans="5:14">
      <c r="E19" s="292"/>
      <c r="F19" s="306" t="s">
        <v>545</v>
      </c>
      <c r="G19" s="293"/>
      <c r="H19" s="294"/>
      <c r="I19" s="295"/>
      <c r="J19" s="296"/>
      <c r="K19" s="296"/>
      <c r="L19" s="295"/>
      <c r="M19" s="297"/>
      <c r="N19" s="134" t="s">
        <v>415</v>
      </c>
    </row>
    <row r="20" spans="5:14" ht="25.5">
      <c r="E20" s="275" t="s">
        <v>6</v>
      </c>
      <c r="F20" s="289" t="s">
        <v>546</v>
      </c>
      <c r="G20" s="298"/>
      <c r="H20" s="290" t="str">
        <f>IF('Форма 4. Отчет о ДДС'!H25="(","(","")</f>
        <v>(</v>
      </c>
      <c r="I20" s="242">
        <f>'Форма 4. Отчет о ДДС'!I25</f>
        <v>1791</v>
      </c>
      <c r="J20" s="290" t="str">
        <f>IF(H20="(",")","")</f>
        <v>)</v>
      </c>
      <c r="K20" s="290" t="str">
        <f>IF('Форма 4. Отчет о ДДС'!K25="(","(","")</f>
        <v>(</v>
      </c>
      <c r="L20" s="242">
        <f>'Форма 4. Отчет о ДДС'!L25</f>
        <v>2458</v>
      </c>
      <c r="M20" s="290" t="str">
        <f>IF(K20="(",")","")</f>
        <v>)</v>
      </c>
    </row>
    <row r="21" spans="5:14">
      <c r="E21" s="275" t="s">
        <v>367</v>
      </c>
      <c r="F21" s="305"/>
      <c r="G21" s="269" t="s">
        <v>547</v>
      </c>
      <c r="H21" s="275" t="s">
        <v>181</v>
      </c>
      <c r="I21" s="244"/>
      <c r="J21" s="274" t="s">
        <v>182</v>
      </c>
      <c r="K21" s="274" t="s">
        <v>181</v>
      </c>
      <c r="L21" s="244"/>
      <c r="M21" s="274" t="s">
        <v>182</v>
      </c>
    </row>
    <row r="22" spans="5:14">
      <c r="E22" s="275" t="s">
        <v>369</v>
      </c>
      <c r="F22" s="305"/>
      <c r="G22" s="269" t="s">
        <v>548</v>
      </c>
      <c r="H22" s="275" t="s">
        <v>181</v>
      </c>
      <c r="I22" s="244"/>
      <c r="J22" s="274" t="s">
        <v>182</v>
      </c>
      <c r="K22" s="274" t="s">
        <v>181</v>
      </c>
      <c r="L22" s="244"/>
      <c r="M22" s="274" t="s">
        <v>182</v>
      </c>
    </row>
    <row r="23" spans="5:14">
      <c r="E23" s="275" t="s">
        <v>371</v>
      </c>
      <c r="F23" s="305"/>
      <c r="G23" s="269" t="s">
        <v>549</v>
      </c>
      <c r="H23" s="275" t="s">
        <v>181</v>
      </c>
      <c r="I23" s="244"/>
      <c r="J23" s="274" t="s">
        <v>182</v>
      </c>
      <c r="K23" s="274" t="s">
        <v>181</v>
      </c>
      <c r="L23" s="244"/>
      <c r="M23" s="274" t="s">
        <v>182</v>
      </c>
    </row>
    <row r="24" spans="5:14">
      <c r="E24" s="275" t="s">
        <v>373</v>
      </c>
      <c r="F24" s="305"/>
      <c r="G24" s="269" t="s">
        <v>550</v>
      </c>
      <c r="H24" s="275" t="s">
        <v>181</v>
      </c>
      <c r="I24" s="244"/>
      <c r="J24" s="274" t="s">
        <v>182</v>
      </c>
      <c r="K24" s="274" t="s">
        <v>181</v>
      </c>
      <c r="L24" s="244"/>
      <c r="M24" s="274" t="s">
        <v>182</v>
      </c>
    </row>
    <row r="25" spans="5:14">
      <c r="E25" s="275" t="s">
        <v>375</v>
      </c>
      <c r="F25" s="305"/>
      <c r="G25" s="291" t="s">
        <v>551</v>
      </c>
      <c r="H25" s="275" t="s">
        <v>181</v>
      </c>
      <c r="I25" s="244"/>
      <c r="J25" s="274" t="s">
        <v>182</v>
      </c>
      <c r="K25" s="274" t="s">
        <v>181</v>
      </c>
      <c r="L25" s="244"/>
      <c r="M25" s="274" t="s">
        <v>182</v>
      </c>
    </row>
    <row r="26" spans="5:14">
      <c r="E26" s="292"/>
      <c r="F26" s="306" t="s">
        <v>545</v>
      </c>
      <c r="G26" s="293"/>
      <c r="H26" s="294"/>
      <c r="I26" s="295"/>
      <c r="J26" s="296"/>
      <c r="K26" s="296"/>
      <c r="L26" s="295"/>
      <c r="M26" s="297"/>
      <c r="N26" s="134" t="s">
        <v>417</v>
      </c>
    </row>
    <row r="27" spans="5:14" ht="25.5">
      <c r="E27" s="275" t="s">
        <v>7</v>
      </c>
      <c r="F27" s="289" t="s">
        <v>552</v>
      </c>
      <c r="G27" s="298"/>
      <c r="H27" s="290" t="str">
        <f>IF('Форма 4. Отчет о ДДС'!H33="(","(","")</f>
        <v/>
      </c>
      <c r="I27" s="242">
        <f>'Форма 4. Отчет о ДДС'!I33</f>
        <v>0</v>
      </c>
      <c r="J27" s="290" t="str">
        <f>IF(H27="(",")","")</f>
        <v/>
      </c>
      <c r="K27" s="290" t="str">
        <f>IF('Форма 4. Отчет о ДДС'!K33="(","(","")</f>
        <v/>
      </c>
      <c r="L27" s="242">
        <f>'Форма 4. Отчет о ДДС'!L33</f>
        <v>0</v>
      </c>
      <c r="M27" s="290" t="str">
        <f>IF(K27="(",")","")</f>
        <v/>
      </c>
    </row>
    <row r="28" spans="5:14">
      <c r="E28" s="275" t="s">
        <v>382</v>
      </c>
      <c r="F28" s="305"/>
      <c r="G28" s="269" t="s">
        <v>553</v>
      </c>
      <c r="H28" s="243"/>
      <c r="I28" s="244"/>
      <c r="J28" s="290" t="str">
        <f t="shared" ref="J28:J32" si="2">IF(H28="(",")","")</f>
        <v/>
      </c>
      <c r="K28" s="243"/>
      <c r="L28" s="244"/>
      <c r="M28" s="290" t="str">
        <f t="shared" ref="M28:M32" si="3">IF(K28="(",")","")</f>
        <v/>
      </c>
    </row>
    <row r="29" spans="5:14">
      <c r="E29" s="275" t="s">
        <v>387</v>
      </c>
      <c r="F29" s="305"/>
      <c r="G29" s="269" t="s">
        <v>554</v>
      </c>
      <c r="H29" s="243"/>
      <c r="I29" s="244"/>
      <c r="J29" s="290" t="str">
        <f t="shared" si="2"/>
        <v/>
      </c>
      <c r="K29" s="243"/>
      <c r="L29" s="244"/>
      <c r="M29" s="290" t="str">
        <f t="shared" si="3"/>
        <v/>
      </c>
    </row>
    <row r="30" spans="5:14">
      <c r="E30" s="275" t="s">
        <v>398</v>
      </c>
      <c r="F30" s="305"/>
      <c r="G30" s="269" t="s">
        <v>555</v>
      </c>
      <c r="H30" s="243"/>
      <c r="I30" s="244"/>
      <c r="J30" s="290" t="str">
        <f t="shared" si="2"/>
        <v/>
      </c>
      <c r="K30" s="243"/>
      <c r="L30" s="244"/>
      <c r="M30" s="290" t="str">
        <f t="shared" si="3"/>
        <v/>
      </c>
    </row>
    <row r="31" spans="5:14">
      <c r="E31" s="275" t="s">
        <v>400</v>
      </c>
      <c r="F31" s="305"/>
      <c r="G31" s="269" t="s">
        <v>556</v>
      </c>
      <c r="H31" s="243"/>
      <c r="I31" s="244"/>
      <c r="J31" s="290" t="str">
        <f t="shared" si="2"/>
        <v/>
      </c>
      <c r="K31" s="243"/>
      <c r="L31" s="244"/>
      <c r="M31" s="290" t="str">
        <f t="shared" si="3"/>
        <v/>
      </c>
    </row>
    <row r="32" spans="5:14">
      <c r="E32" s="275" t="s">
        <v>401</v>
      </c>
      <c r="F32" s="305"/>
      <c r="G32" s="291" t="s">
        <v>557</v>
      </c>
      <c r="H32" s="243"/>
      <c r="I32" s="244"/>
      <c r="J32" s="290" t="str">
        <f t="shared" si="2"/>
        <v/>
      </c>
      <c r="K32" s="243"/>
      <c r="L32" s="244"/>
      <c r="M32" s="290" t="str">
        <f t="shared" si="3"/>
        <v/>
      </c>
    </row>
    <row r="33" spans="5:14">
      <c r="E33" s="292"/>
      <c r="F33" s="306" t="s">
        <v>545</v>
      </c>
      <c r="G33" s="293"/>
      <c r="H33" s="294"/>
      <c r="I33" s="295"/>
      <c r="J33" s="296"/>
      <c r="K33" s="296"/>
      <c r="L33" s="295"/>
      <c r="M33" s="297"/>
      <c r="N33" s="134" t="s">
        <v>415</v>
      </c>
    </row>
    <row r="34" spans="5:14" ht="25.5">
      <c r="E34" s="275" t="s">
        <v>8</v>
      </c>
      <c r="F34" s="289" t="s">
        <v>558</v>
      </c>
      <c r="G34" s="298"/>
      <c r="H34" s="290" t="str">
        <f>IF('Форма 4. Отчет о ДДС'!H39="(","(","")</f>
        <v>(</v>
      </c>
      <c r="I34" s="242">
        <f>'Форма 4. Отчет о ДДС'!I39</f>
        <v>0</v>
      </c>
      <c r="J34" s="290" t="str">
        <f>IF(H34="(",")","")</f>
        <v>)</v>
      </c>
      <c r="K34" s="290" t="str">
        <f>IF('Форма 4. Отчет о ДДС'!K39="(","(","")</f>
        <v>(</v>
      </c>
      <c r="L34" s="242">
        <f>'Форма 4. Отчет о ДДС'!L39</f>
        <v>0</v>
      </c>
      <c r="M34" s="290" t="str">
        <f>IF(K34="(",")","")</f>
        <v>)</v>
      </c>
    </row>
    <row r="35" spans="5:14">
      <c r="E35" s="275" t="s">
        <v>225</v>
      </c>
      <c r="F35" s="305"/>
      <c r="G35" s="269" t="s">
        <v>559</v>
      </c>
      <c r="H35" s="275" t="s">
        <v>181</v>
      </c>
      <c r="I35" s="244"/>
      <c r="J35" s="274" t="s">
        <v>182</v>
      </c>
      <c r="K35" s="274" t="s">
        <v>181</v>
      </c>
      <c r="L35" s="244"/>
      <c r="M35" s="274" t="s">
        <v>182</v>
      </c>
    </row>
    <row r="36" spans="5:14">
      <c r="E36" s="275" t="s">
        <v>560</v>
      </c>
      <c r="F36" s="305"/>
      <c r="G36" s="269" t="s">
        <v>561</v>
      </c>
      <c r="H36" s="275" t="s">
        <v>181</v>
      </c>
      <c r="I36" s="244"/>
      <c r="J36" s="274" t="s">
        <v>182</v>
      </c>
      <c r="K36" s="274" t="s">
        <v>181</v>
      </c>
      <c r="L36" s="244"/>
      <c r="M36" s="274" t="s">
        <v>182</v>
      </c>
    </row>
    <row r="37" spans="5:14">
      <c r="E37" s="275" t="s">
        <v>562</v>
      </c>
      <c r="F37" s="305"/>
      <c r="G37" s="269" t="s">
        <v>563</v>
      </c>
      <c r="H37" s="275" t="s">
        <v>181</v>
      </c>
      <c r="I37" s="244"/>
      <c r="J37" s="274" t="s">
        <v>182</v>
      </c>
      <c r="K37" s="274" t="s">
        <v>181</v>
      </c>
      <c r="L37" s="244"/>
      <c r="M37" s="274" t="s">
        <v>182</v>
      </c>
    </row>
    <row r="38" spans="5:14">
      <c r="E38" s="275" t="s">
        <v>564</v>
      </c>
      <c r="F38" s="305"/>
      <c r="G38" s="269" t="s">
        <v>565</v>
      </c>
      <c r="H38" s="275" t="s">
        <v>181</v>
      </c>
      <c r="I38" s="244"/>
      <c r="J38" s="274" t="s">
        <v>182</v>
      </c>
      <c r="K38" s="274" t="s">
        <v>181</v>
      </c>
      <c r="L38" s="244"/>
      <c r="M38" s="274" t="s">
        <v>182</v>
      </c>
    </row>
    <row r="39" spans="5:14">
      <c r="E39" s="275" t="s">
        <v>566</v>
      </c>
      <c r="F39" s="305"/>
      <c r="G39" s="291" t="s">
        <v>567</v>
      </c>
      <c r="H39" s="275" t="s">
        <v>181</v>
      </c>
      <c r="I39" s="244"/>
      <c r="J39" s="274" t="s">
        <v>182</v>
      </c>
      <c r="K39" s="274" t="s">
        <v>181</v>
      </c>
      <c r="L39" s="244"/>
      <c r="M39" s="274" t="s">
        <v>182</v>
      </c>
    </row>
    <row r="40" spans="5:14">
      <c r="E40" s="292"/>
      <c r="F40" s="306" t="s">
        <v>545</v>
      </c>
      <c r="G40" s="293"/>
      <c r="H40" s="294"/>
      <c r="I40" s="295"/>
      <c r="J40" s="296"/>
      <c r="K40" s="296"/>
      <c r="L40" s="295"/>
      <c r="M40" s="297"/>
      <c r="N40" s="134" t="s">
        <v>417</v>
      </c>
    </row>
    <row r="41" spans="5:14" ht="25.5">
      <c r="E41" s="275" t="s">
        <v>9</v>
      </c>
      <c r="F41" s="289" t="s">
        <v>568</v>
      </c>
      <c r="G41" s="298"/>
      <c r="H41" s="290" t="str">
        <f>IF('Форма 4. Отчет о ДДС'!H47="(","(","")</f>
        <v/>
      </c>
      <c r="I41" s="242">
        <f>'Форма 4. Отчет о ДДС'!I47</f>
        <v>0</v>
      </c>
      <c r="J41" s="290" t="str">
        <f>IF(H41="(",")","")</f>
        <v/>
      </c>
      <c r="K41" s="290" t="str">
        <f>IF('Форма 4. Отчет о ДДС'!K47="(","(","")</f>
        <v/>
      </c>
      <c r="L41" s="242">
        <f>'Форма 4. Отчет о ДДС'!L47</f>
        <v>0</v>
      </c>
      <c r="M41" s="290" t="str">
        <f>IF(K41="(",")","")</f>
        <v/>
      </c>
    </row>
    <row r="42" spans="5:14">
      <c r="E42" s="275" t="s">
        <v>569</v>
      </c>
      <c r="F42" s="305"/>
      <c r="G42" s="269" t="s">
        <v>570</v>
      </c>
      <c r="H42" s="243"/>
      <c r="I42" s="244"/>
      <c r="J42" s="290" t="str">
        <f t="shared" ref="J42:J46" si="4">IF(H42="(",")","")</f>
        <v/>
      </c>
      <c r="K42" s="243"/>
      <c r="L42" s="244"/>
      <c r="M42" s="290" t="str">
        <f t="shared" ref="M42:M46" si="5">IF(K42="(",")","")</f>
        <v/>
      </c>
    </row>
    <row r="43" spans="5:14">
      <c r="E43" s="275" t="s">
        <v>274</v>
      </c>
      <c r="F43" s="305"/>
      <c r="G43" s="269" t="s">
        <v>571</v>
      </c>
      <c r="H43" s="243"/>
      <c r="I43" s="244"/>
      <c r="J43" s="290" t="str">
        <f t="shared" si="4"/>
        <v/>
      </c>
      <c r="K43" s="243"/>
      <c r="L43" s="244"/>
      <c r="M43" s="290" t="str">
        <f t="shared" si="5"/>
        <v/>
      </c>
    </row>
    <row r="44" spans="5:14">
      <c r="E44" s="275" t="s">
        <v>572</v>
      </c>
      <c r="F44" s="305"/>
      <c r="G44" s="269" t="s">
        <v>573</v>
      </c>
      <c r="H44" s="243"/>
      <c r="I44" s="244"/>
      <c r="J44" s="290" t="str">
        <f t="shared" si="4"/>
        <v/>
      </c>
      <c r="K44" s="243"/>
      <c r="L44" s="244"/>
      <c r="M44" s="290" t="str">
        <f t="shared" si="5"/>
        <v/>
      </c>
    </row>
    <row r="45" spans="5:14">
      <c r="E45" s="275" t="s">
        <v>298</v>
      </c>
      <c r="F45" s="305"/>
      <c r="G45" s="269" t="s">
        <v>574</v>
      </c>
      <c r="H45" s="243"/>
      <c r="I45" s="244"/>
      <c r="J45" s="290" t="str">
        <f t="shared" si="4"/>
        <v/>
      </c>
      <c r="K45" s="243"/>
      <c r="L45" s="244"/>
      <c r="M45" s="290" t="str">
        <f t="shared" si="5"/>
        <v/>
      </c>
    </row>
    <row r="46" spans="5:14">
      <c r="E46" s="275" t="s">
        <v>575</v>
      </c>
      <c r="F46" s="305"/>
      <c r="G46" s="291" t="s">
        <v>576</v>
      </c>
      <c r="H46" s="243"/>
      <c r="I46" s="244"/>
      <c r="J46" s="290" t="str">
        <f t="shared" si="4"/>
        <v/>
      </c>
      <c r="K46" s="243"/>
      <c r="L46" s="244"/>
      <c r="M46" s="290" t="str">
        <f t="shared" si="5"/>
        <v/>
      </c>
    </row>
    <row r="47" spans="5:14">
      <c r="E47" s="292"/>
      <c r="F47" s="306" t="s">
        <v>545</v>
      </c>
      <c r="G47" s="293"/>
      <c r="H47" s="294"/>
      <c r="I47" s="295"/>
      <c r="J47" s="296"/>
      <c r="K47" s="296"/>
      <c r="L47" s="295"/>
      <c r="M47" s="297"/>
      <c r="N47" s="134" t="s">
        <v>415</v>
      </c>
    </row>
    <row r="48" spans="5:14" ht="25.5">
      <c r="E48" s="275" t="s">
        <v>10</v>
      </c>
      <c r="F48" s="289" t="s">
        <v>577</v>
      </c>
      <c r="G48" s="298"/>
      <c r="H48" s="290" t="str">
        <f>IF('Форма 4. Отчет о ДДС'!H52="(","(","")</f>
        <v>(</v>
      </c>
      <c r="I48" s="242">
        <f>'Форма 4. Отчет о ДДС'!I52</f>
        <v>0</v>
      </c>
      <c r="J48" s="290" t="str">
        <f>IF(H48="(",")","")</f>
        <v>)</v>
      </c>
      <c r="K48" s="290" t="str">
        <f>IF('Форма 4. Отчет о ДДС'!K52="(","(","")</f>
        <v>(</v>
      </c>
      <c r="L48" s="242">
        <f>'Форма 4. Отчет о ДДС'!L52</f>
        <v>0</v>
      </c>
      <c r="M48" s="290" t="str">
        <f>IF(K48="(",")","")</f>
        <v>)</v>
      </c>
    </row>
    <row r="49" spans="5:14">
      <c r="E49" s="275" t="s">
        <v>303</v>
      </c>
      <c r="F49" s="305"/>
      <c r="G49" s="269" t="s">
        <v>578</v>
      </c>
      <c r="H49" s="275" t="s">
        <v>181</v>
      </c>
      <c r="I49" s="244"/>
      <c r="J49" s="274" t="s">
        <v>182</v>
      </c>
      <c r="K49" s="274" t="s">
        <v>181</v>
      </c>
      <c r="L49" s="244"/>
      <c r="M49" s="274" t="s">
        <v>182</v>
      </c>
    </row>
    <row r="50" spans="5:14">
      <c r="E50" s="275" t="s">
        <v>305</v>
      </c>
      <c r="F50" s="305"/>
      <c r="G50" s="269" t="s">
        <v>579</v>
      </c>
      <c r="H50" s="275" t="s">
        <v>181</v>
      </c>
      <c r="I50" s="244"/>
      <c r="J50" s="274" t="s">
        <v>182</v>
      </c>
      <c r="K50" s="274" t="s">
        <v>181</v>
      </c>
      <c r="L50" s="244"/>
      <c r="M50" s="274" t="s">
        <v>182</v>
      </c>
    </row>
    <row r="51" spans="5:14">
      <c r="E51" s="275" t="s">
        <v>307</v>
      </c>
      <c r="F51" s="305"/>
      <c r="G51" s="269" t="s">
        <v>580</v>
      </c>
      <c r="H51" s="275" t="s">
        <v>181</v>
      </c>
      <c r="I51" s="244"/>
      <c r="J51" s="274" t="s">
        <v>182</v>
      </c>
      <c r="K51" s="274" t="s">
        <v>181</v>
      </c>
      <c r="L51" s="244"/>
      <c r="M51" s="274" t="s">
        <v>182</v>
      </c>
    </row>
    <row r="52" spans="5:14">
      <c r="E52" s="275" t="s">
        <v>309</v>
      </c>
      <c r="F52" s="305"/>
      <c r="G52" s="269" t="s">
        <v>581</v>
      </c>
      <c r="H52" s="275" t="s">
        <v>181</v>
      </c>
      <c r="I52" s="244"/>
      <c r="J52" s="274" t="s">
        <v>182</v>
      </c>
      <c r="K52" s="274" t="s">
        <v>181</v>
      </c>
      <c r="L52" s="244"/>
      <c r="M52" s="274" t="s">
        <v>182</v>
      </c>
    </row>
    <row r="53" spans="5:14">
      <c r="E53" s="275" t="s">
        <v>311</v>
      </c>
      <c r="F53" s="305"/>
      <c r="G53" s="291" t="s">
        <v>582</v>
      </c>
      <c r="H53" s="275" t="s">
        <v>181</v>
      </c>
      <c r="I53" s="244"/>
      <c r="J53" s="274" t="s">
        <v>182</v>
      </c>
      <c r="K53" s="274" t="s">
        <v>181</v>
      </c>
      <c r="L53" s="244"/>
      <c r="M53" s="274" t="s">
        <v>182</v>
      </c>
    </row>
    <row r="54" spans="5:14">
      <c r="E54" s="299"/>
      <c r="F54" s="306" t="s">
        <v>545</v>
      </c>
      <c r="G54" s="300"/>
      <c r="H54" s="301"/>
      <c r="I54" s="302"/>
      <c r="J54" s="303"/>
      <c r="K54" s="303"/>
      <c r="L54" s="302"/>
      <c r="M54" s="304"/>
      <c r="N54" s="134" t="s">
        <v>417</v>
      </c>
    </row>
  </sheetData>
  <sheetProtection password="C39D" sheet="1" objects="1" scenarios="1" formatColumns="0" formatRows="0"/>
  <mergeCells count="6">
    <mergeCell ref="H11:J11"/>
    <mergeCell ref="K11:M11"/>
    <mergeCell ref="H12:J12"/>
    <mergeCell ref="K12:M12"/>
    <mergeCell ref="E7:M7"/>
    <mergeCell ref="E8:M8"/>
  </mergeCells>
  <dataValidations count="6">
    <dataValidation type="decimal" allowBlank="1" showInputMessage="1" showErrorMessage="1" sqref="I54:M54 I47:M47 I19:M19 I40:M40 I33:M33 I26:M26">
      <formula1>0</formula1>
      <formula2>9.99999999999999E+22</formula2>
    </dataValidation>
    <dataValidation type="decimal" allowBlank="1" showInputMessage="1" showErrorMessage="1" sqref="I48 L48 I20 L20 L13 I13 L41 I41 L34 I34 L27 I27">
      <formula1>-9.99999999999999E+40</formula1>
      <formula2>9.99999999999999E+22</formula2>
    </dataValidation>
    <dataValidation type="textLength" operator="lessThanOrEqual" allowBlank="1" showInputMessage="1" showErrorMessage="1" sqref="G25 G46 G39 G18 G32 G53">
      <formula1>990</formula1>
    </dataValidation>
    <dataValidation type="textLength" operator="lessThanOrEqual" allowBlank="1" showInputMessage="1" showErrorMessage="1" errorTitle="Ошибка" error="Допускается ввод не более 900 символов" sqref="F14:F18 F21:F25 F28:F32 F35:F39 F42:F46 F49:F53">
      <formula1>900</formula1>
    </dataValidation>
    <dataValidation type="whole" allowBlank="1" showErrorMessage="1" errorTitle="Ошибка" error="Допускается ввод только неотрицательных целых чисел" sqref="I14:I18 L14:L18 I28:I32 L28:L32 I42:I46 L42:L46 L21:L25 I49:I53 I35:I39 L35:L39 I21:I25 L49:L53">
      <formula1>0</formula1>
      <formula2>9.99999999999999E+23</formula2>
    </dataValidation>
    <dataValidation type="list" allowBlank="1" showDropDown="1" showInputMessage="1" showErrorMessage="1" errorTitle="Внимание" error="Возможен ввод только символа '('" sqref="H14:H18 K14:K18 H28:H32 K28:K32 H42:H46 K42:K46">
      <formula1>"("</formula1>
    </dataValidation>
  </dataValidations>
  <hyperlinks>
    <hyperlink ref="F19" location="'Форма4. Расшифровка показателей'!A1" tooltip="Добавить запись" display="Добавить строку"/>
    <hyperlink ref="F26" location="'Форма4. Расшифровка показателей'!A1" tooltip="Добавить запись" display="Добавить строку"/>
    <hyperlink ref="F33" location="'Форма4. Расшифровка показателей'!A1" tooltip="Добавить запись" display="Добавить строку"/>
    <hyperlink ref="F40" location="'Форма4. Расшифровка показателей'!A1" tooltip="Добавить запись" display="Добавить строку"/>
    <hyperlink ref="F47" location="'Форма4. Расшифровка показателей'!A1" tooltip="Добавить запись" display="Добавить строку"/>
    <hyperlink ref="F54" location="'Форма4. Расшифровка показателей'!A1" tooltip="Добавить запись" display="Добавить строку"/>
  </hyperlinks>
  <pageMargins left="0.7" right="0.7" top="0.75" bottom="0.75" header="0.3" footer="0.3"/>
  <pageSetup paperSize="9"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0"/>
  <dimension ref="E1:AQ78"/>
  <sheetViews>
    <sheetView showGridLines="0" topLeftCell="D49" workbookViewId="0">
      <selection activeCell="K55" sqref="K55"/>
    </sheetView>
  </sheetViews>
  <sheetFormatPr defaultColWidth="9.109375" defaultRowHeight="12.75"/>
  <cols>
    <col min="1" max="3" width="0" style="109" hidden="1" customWidth="1"/>
    <col min="4" max="4" width="7.33203125" style="109" customWidth="1"/>
    <col min="5" max="5" width="7.44140625" style="109" customWidth="1"/>
    <col min="6" max="6" width="46.109375" style="109" customWidth="1"/>
    <col min="7" max="7" width="15.109375" style="109" customWidth="1"/>
    <col min="8" max="8" width="9.109375" style="109" customWidth="1"/>
    <col min="9" max="9" width="2.5546875" style="109" customWidth="1"/>
    <col min="10" max="10" width="21.6640625" style="109" customWidth="1"/>
    <col min="11" max="12" width="2.5546875" style="109" customWidth="1"/>
    <col min="13" max="13" width="21.6640625" style="109" customWidth="1"/>
    <col min="14" max="15" width="2.5546875" style="109" customWidth="1"/>
    <col min="16" max="16" width="21.6640625" style="109" customWidth="1"/>
    <col min="17" max="17" width="2.5546875" style="109" customWidth="1"/>
    <col min="18" max="18" width="14.33203125" style="109" customWidth="1"/>
    <col min="19" max="19" width="21.6640625" style="109" customWidth="1"/>
    <col min="20" max="21" width="2.5546875" style="109" customWidth="1"/>
    <col min="22" max="22" width="21.6640625" style="109" customWidth="1"/>
    <col min="23" max="24" width="2.5546875" style="109" customWidth="1"/>
    <col min="25" max="25" width="21.6640625" style="109" customWidth="1"/>
    <col min="26" max="27" width="2.5546875" style="109" customWidth="1"/>
    <col min="28" max="28" width="21.6640625" style="109" customWidth="1"/>
    <col min="29" max="30" width="2.5546875" style="109" customWidth="1"/>
    <col min="31" max="31" width="24" style="109" customWidth="1"/>
    <col min="32" max="32" width="3.6640625" style="109" customWidth="1"/>
    <col min="33" max="33" width="3.33203125" style="109" customWidth="1"/>
    <col min="34" max="34" width="21.6640625" style="109" customWidth="1"/>
    <col min="35" max="36" width="2.5546875" style="109" customWidth="1"/>
    <col min="37" max="37" width="21.6640625" style="109" customWidth="1"/>
    <col min="38" max="39" width="2.5546875" style="109" customWidth="1"/>
    <col min="40" max="40" width="21.6640625" style="109" customWidth="1"/>
    <col min="41" max="41" width="2.5546875" style="109" customWidth="1"/>
    <col min="42" max="42" width="35" style="134" customWidth="1"/>
    <col min="43" max="43" width="9.109375" style="109" customWidth="1"/>
    <col min="44" max="44" width="21.6640625" style="109" customWidth="1"/>
    <col min="45" max="45" width="9.109375" style="109" customWidth="1"/>
    <col min="46" max="16384" width="9.109375" style="109"/>
  </cols>
  <sheetData>
    <row r="1" spans="5:42" hidden="1"/>
    <row r="2" spans="5:42" hidden="1"/>
    <row r="3" spans="5:42" hidden="1"/>
    <row r="4" spans="5:42" hidden="1"/>
    <row r="5" spans="5:42">
      <c r="E5" s="52" t="str">
        <f ca="1">Getcode()</f>
        <v>ELPASS.FORMS.BH</v>
      </c>
      <c r="AO5" s="15" t="str">
        <f ca="1">version</f>
        <v>Версия 1.0 от 01.10.2017</v>
      </c>
    </row>
    <row r="6" spans="5:42" ht="18.2" customHeight="1">
      <c r="E6" s="536" t="s">
        <v>491</v>
      </c>
      <c r="F6" s="536"/>
      <c r="G6" s="536"/>
      <c r="H6" s="536"/>
      <c r="I6" s="536"/>
      <c r="J6" s="536"/>
      <c r="K6" s="536"/>
      <c r="L6" s="536"/>
      <c r="M6" s="536"/>
      <c r="N6" s="536"/>
      <c r="O6" s="536"/>
      <c r="P6" s="536"/>
      <c r="Q6" s="536"/>
      <c r="R6" s="536"/>
      <c r="S6" s="536"/>
      <c r="T6" s="536"/>
      <c r="U6" s="536"/>
      <c r="V6" s="536"/>
      <c r="W6" s="536"/>
      <c r="X6" s="536"/>
      <c r="Y6" s="536"/>
      <c r="Z6" s="536"/>
      <c r="AA6" s="536"/>
      <c r="AB6" s="536"/>
      <c r="AC6" s="536"/>
      <c r="AD6" s="536"/>
      <c r="AE6" s="536"/>
      <c r="AF6" s="536"/>
      <c r="AG6" s="536"/>
      <c r="AH6" s="536"/>
      <c r="AI6" s="536"/>
      <c r="AJ6" s="536"/>
      <c r="AK6" s="536"/>
      <c r="AL6" s="536"/>
      <c r="AM6" s="536"/>
      <c r="AN6" s="536"/>
      <c r="AO6" s="536"/>
    </row>
    <row r="7" spans="5:42">
      <c r="E7" s="63"/>
      <c r="F7" s="63"/>
      <c r="G7" s="63"/>
      <c r="H7" s="63"/>
      <c r="I7" s="63"/>
      <c r="J7" s="63"/>
      <c r="K7" s="63"/>
      <c r="L7" s="63"/>
      <c r="M7" s="63"/>
      <c r="N7" s="63"/>
      <c r="O7" s="63"/>
      <c r="P7" s="63"/>
      <c r="Q7" s="63"/>
      <c r="R7" s="63"/>
      <c r="S7" s="63"/>
      <c r="T7" s="63"/>
      <c r="U7" s="63"/>
      <c r="V7" s="63"/>
      <c r="W7" s="63"/>
      <c r="X7" s="63"/>
      <c r="Y7" s="63"/>
      <c r="Z7" s="63"/>
      <c r="AA7" s="63"/>
      <c r="AB7" s="63"/>
      <c r="AC7" s="63"/>
      <c r="AD7" s="63"/>
      <c r="AE7" s="63"/>
      <c r="AF7" s="63"/>
      <c r="AG7" s="63"/>
      <c r="AH7" s="63"/>
      <c r="AI7" s="63"/>
      <c r="AJ7" s="63"/>
      <c r="AK7" s="63"/>
      <c r="AL7" s="63"/>
      <c r="AM7" s="63"/>
      <c r="AN7" s="63"/>
      <c r="AO7" s="322" t="s">
        <v>492</v>
      </c>
    </row>
    <row r="8" spans="5:42" ht="25.5" customHeight="1">
      <c r="E8" s="537" t="s">
        <v>493</v>
      </c>
      <c r="F8" s="537"/>
      <c r="G8" s="537"/>
      <c r="H8" s="537"/>
      <c r="I8" s="537"/>
      <c r="J8" s="537"/>
      <c r="K8" s="537"/>
      <c r="L8" s="537"/>
      <c r="M8" s="537"/>
      <c r="N8" s="537"/>
      <c r="O8" s="537"/>
      <c r="P8" s="537"/>
      <c r="Q8" s="537"/>
      <c r="R8" s="537"/>
      <c r="S8" s="537"/>
      <c r="T8" s="537"/>
      <c r="U8" s="537"/>
      <c r="V8" s="537"/>
      <c r="W8" s="537"/>
      <c r="X8" s="537"/>
      <c r="Y8" s="537"/>
      <c r="Z8" s="537"/>
      <c r="AA8" s="537"/>
      <c r="AB8" s="537"/>
      <c r="AC8" s="537"/>
      <c r="AD8" s="537"/>
      <c r="AE8" s="537"/>
      <c r="AF8" s="537"/>
      <c r="AG8" s="537"/>
      <c r="AH8" s="537"/>
      <c r="AI8" s="537"/>
      <c r="AJ8" s="537"/>
      <c r="AK8" s="537"/>
      <c r="AL8" s="537"/>
      <c r="AM8" s="537"/>
      <c r="AN8" s="537"/>
      <c r="AO8" s="537"/>
    </row>
    <row r="9" spans="5:42">
      <c r="E9" s="323"/>
      <c r="F9" s="324"/>
      <c r="G9" s="324"/>
      <c r="H9" s="324"/>
      <c r="I9" s="324"/>
      <c r="J9" s="324"/>
      <c r="K9" s="324"/>
      <c r="L9" s="324"/>
      <c r="M9" s="324"/>
      <c r="N9" s="324"/>
      <c r="O9" s="324"/>
      <c r="P9" s="323"/>
      <c r="Q9" s="323"/>
      <c r="R9" s="323"/>
      <c r="S9" s="324"/>
      <c r="T9" s="323"/>
      <c r="U9" s="323"/>
      <c r="V9" s="324"/>
      <c r="W9" s="324"/>
      <c r="X9" s="323"/>
      <c r="Y9" s="324"/>
      <c r="Z9" s="323"/>
      <c r="AA9" s="323"/>
      <c r="AB9" s="324"/>
      <c r="AC9" s="324"/>
      <c r="AD9" s="324"/>
      <c r="AE9" s="324"/>
      <c r="AF9" s="324"/>
      <c r="AG9" s="324"/>
      <c r="AH9" s="324"/>
      <c r="AI9" s="324"/>
      <c r="AJ9" s="324"/>
      <c r="AK9" s="324"/>
      <c r="AL9" s="324"/>
      <c r="AM9" s="323"/>
      <c r="AN9" s="324"/>
      <c r="AO9" s="324"/>
    </row>
    <row r="10" spans="5:42">
      <c r="E10" s="513" t="s">
        <v>494</v>
      </c>
      <c r="F10" s="513"/>
      <c r="G10" s="513"/>
      <c r="H10" s="513"/>
      <c r="I10" s="513"/>
      <c r="J10" s="513"/>
      <c r="K10" s="513"/>
      <c r="L10" s="513"/>
      <c r="M10" s="513"/>
      <c r="N10" s="513"/>
      <c r="O10" s="513"/>
      <c r="P10" s="513"/>
      <c r="Q10" s="513"/>
      <c r="R10" s="513"/>
      <c r="S10" s="513"/>
      <c r="T10" s="513"/>
      <c r="U10" s="513"/>
      <c r="V10" s="513"/>
      <c r="W10" s="513"/>
      <c r="X10" s="513"/>
      <c r="Y10" s="513"/>
      <c r="Z10" s="513"/>
      <c r="AA10" s="513"/>
      <c r="AB10" s="513"/>
      <c r="AC10" s="513"/>
      <c r="AD10" s="513"/>
      <c r="AE10" s="513"/>
      <c r="AF10" s="513"/>
      <c r="AG10" s="513"/>
      <c r="AH10" s="513"/>
      <c r="AI10" s="513"/>
      <c r="AJ10" s="513"/>
      <c r="AK10" s="513"/>
      <c r="AL10" s="513"/>
      <c r="AM10" s="513"/>
      <c r="AN10" s="513"/>
      <c r="AO10" s="513"/>
    </row>
    <row r="11" spans="5:42">
      <c r="E11" s="514"/>
      <c r="F11" s="514"/>
      <c r="G11" s="514"/>
      <c r="H11" s="514"/>
      <c r="I11" s="514"/>
      <c r="J11" s="514"/>
      <c r="K11" s="514"/>
      <c r="L11" s="514"/>
      <c r="M11" s="514"/>
      <c r="N11" s="514"/>
      <c r="O11" s="514"/>
      <c r="P11" s="514"/>
      <c r="Q11" s="514"/>
      <c r="R11" s="514"/>
      <c r="S11" s="514"/>
      <c r="T11" s="514"/>
      <c r="U11" s="514"/>
      <c r="V11" s="514"/>
      <c r="W11" s="514"/>
      <c r="X11" s="514"/>
      <c r="Y11" s="514"/>
      <c r="Z11" s="514"/>
      <c r="AA11" s="514"/>
      <c r="AB11" s="514"/>
      <c r="AC11" s="514"/>
      <c r="AD11" s="514"/>
      <c r="AE11" s="514"/>
      <c r="AF11" s="514"/>
      <c r="AG11" s="514"/>
      <c r="AH11" s="514"/>
      <c r="AI11" s="514"/>
      <c r="AJ11" s="514"/>
      <c r="AK11" s="514"/>
      <c r="AL11" s="514"/>
      <c r="AM11" s="514"/>
      <c r="AN11" s="514"/>
      <c r="AO11" s="514"/>
    </row>
    <row r="12" spans="5:42">
      <c r="E12" s="323"/>
      <c r="F12" s="323"/>
      <c r="G12" s="323"/>
      <c r="H12" s="323"/>
      <c r="I12" s="323"/>
      <c r="J12" s="323"/>
      <c r="K12" s="323"/>
      <c r="L12" s="323"/>
      <c r="M12" s="323"/>
      <c r="N12" s="323"/>
      <c r="O12" s="323"/>
      <c r="P12" s="323"/>
      <c r="Q12" s="323"/>
      <c r="R12" s="323"/>
      <c r="S12" s="323"/>
      <c r="T12" s="323"/>
      <c r="U12" s="323"/>
      <c r="V12" s="323"/>
      <c r="W12" s="323"/>
      <c r="X12" s="323"/>
      <c r="Y12" s="323"/>
      <c r="Z12" s="323"/>
      <c r="AA12" s="323"/>
      <c r="AB12" s="323"/>
      <c r="AC12" s="323"/>
      <c r="AD12" s="323"/>
      <c r="AE12" s="323"/>
      <c r="AF12" s="323"/>
      <c r="AG12" s="323"/>
      <c r="AH12" s="323"/>
      <c r="AI12" s="323"/>
      <c r="AJ12" s="323"/>
      <c r="AK12" s="323"/>
      <c r="AL12" s="323"/>
      <c r="AM12" s="323"/>
      <c r="AN12" s="325"/>
      <c r="AO12" s="325"/>
    </row>
    <row r="13" spans="5:42">
      <c r="E13" s="516" t="s">
        <v>167</v>
      </c>
      <c r="F13" s="516" t="s">
        <v>168</v>
      </c>
      <c r="G13" s="516" t="s">
        <v>169</v>
      </c>
      <c r="H13" s="516" t="s">
        <v>5</v>
      </c>
      <c r="I13" s="516" t="s">
        <v>170</v>
      </c>
      <c r="J13" s="516"/>
      <c r="K13" s="516"/>
      <c r="L13" s="516"/>
      <c r="M13" s="516"/>
      <c r="N13" s="516"/>
      <c r="O13" s="519" t="s">
        <v>171</v>
      </c>
      <c r="P13" s="519"/>
      <c r="Q13" s="519"/>
      <c r="R13" s="519"/>
      <c r="S13" s="519"/>
      <c r="T13" s="519"/>
      <c r="U13" s="519"/>
      <c r="V13" s="519"/>
      <c r="W13" s="519"/>
      <c r="X13" s="519"/>
      <c r="Y13" s="519"/>
      <c r="Z13" s="519"/>
      <c r="AA13" s="519"/>
      <c r="AB13" s="519"/>
      <c r="AC13" s="519"/>
      <c r="AD13" s="519"/>
      <c r="AE13" s="519"/>
      <c r="AF13" s="519"/>
      <c r="AG13" s="519"/>
      <c r="AH13" s="519"/>
      <c r="AI13" s="519"/>
      <c r="AJ13" s="516" t="s">
        <v>172</v>
      </c>
      <c r="AK13" s="516"/>
      <c r="AL13" s="516"/>
      <c r="AM13" s="516"/>
      <c r="AN13" s="516"/>
      <c r="AO13" s="516"/>
    </row>
    <row r="14" spans="5:42">
      <c r="E14" s="516"/>
      <c r="F14" s="516"/>
      <c r="G14" s="516"/>
      <c r="H14" s="516"/>
      <c r="I14" s="516" t="s">
        <v>437</v>
      </c>
      <c r="J14" s="516"/>
      <c r="K14" s="516"/>
      <c r="L14" s="516" t="s">
        <v>495</v>
      </c>
      <c r="M14" s="516"/>
      <c r="N14" s="516"/>
      <c r="O14" s="516" t="s">
        <v>175</v>
      </c>
      <c r="P14" s="516"/>
      <c r="Q14" s="516"/>
      <c r="R14" s="516" t="s">
        <v>221</v>
      </c>
      <c r="S14" s="516"/>
      <c r="T14" s="516"/>
      <c r="U14" s="516"/>
      <c r="V14" s="516"/>
      <c r="W14" s="516"/>
      <c r="X14" s="516" t="s">
        <v>496</v>
      </c>
      <c r="Y14" s="516"/>
      <c r="Z14" s="516"/>
      <c r="AA14" s="516" t="s">
        <v>497</v>
      </c>
      <c r="AB14" s="516"/>
      <c r="AC14" s="516"/>
      <c r="AD14" s="516" t="s">
        <v>441</v>
      </c>
      <c r="AE14" s="516"/>
      <c r="AF14" s="516"/>
      <c r="AG14" s="516"/>
      <c r="AH14" s="516"/>
      <c r="AI14" s="516"/>
      <c r="AJ14" s="516" t="s">
        <v>437</v>
      </c>
      <c r="AK14" s="516"/>
      <c r="AL14" s="516"/>
      <c r="AM14" s="516" t="s">
        <v>495</v>
      </c>
      <c r="AN14" s="516"/>
      <c r="AO14" s="516"/>
    </row>
    <row r="15" spans="5:42" ht="30.75" customHeight="1">
      <c r="E15" s="516"/>
      <c r="F15" s="516"/>
      <c r="G15" s="516"/>
      <c r="H15" s="516"/>
      <c r="I15" s="516"/>
      <c r="J15" s="516"/>
      <c r="K15" s="516"/>
      <c r="L15" s="516"/>
      <c r="M15" s="516"/>
      <c r="N15" s="516"/>
      <c r="O15" s="516"/>
      <c r="P15" s="516"/>
      <c r="Q15" s="516"/>
      <c r="R15" s="516" t="s">
        <v>437</v>
      </c>
      <c r="S15" s="516"/>
      <c r="T15" s="516"/>
      <c r="U15" s="516" t="s">
        <v>495</v>
      </c>
      <c r="V15" s="516"/>
      <c r="W15" s="516"/>
      <c r="X15" s="516"/>
      <c r="Y15" s="516"/>
      <c r="Z15" s="516"/>
      <c r="AA15" s="516"/>
      <c r="AB15" s="516"/>
      <c r="AC15" s="516"/>
      <c r="AD15" s="516" t="s">
        <v>437</v>
      </c>
      <c r="AE15" s="516"/>
      <c r="AF15" s="516"/>
      <c r="AG15" s="516" t="s">
        <v>495</v>
      </c>
      <c r="AH15" s="516"/>
      <c r="AI15" s="516"/>
      <c r="AJ15" s="516"/>
      <c r="AK15" s="516"/>
      <c r="AL15" s="516"/>
      <c r="AM15" s="516"/>
      <c r="AN15" s="516"/>
      <c r="AO15" s="516"/>
    </row>
    <row r="16" spans="5:42" s="359" customFormat="1">
      <c r="E16" s="357">
        <v>1</v>
      </c>
      <c r="F16" s="357">
        <v>2</v>
      </c>
      <c r="G16" s="357">
        <v>3</v>
      </c>
      <c r="H16" s="357">
        <v>4</v>
      </c>
      <c r="I16" s="357" t="s">
        <v>12</v>
      </c>
      <c r="J16" s="357">
        <v>5</v>
      </c>
      <c r="K16" s="357" t="s">
        <v>12</v>
      </c>
      <c r="L16" s="517">
        <v>6</v>
      </c>
      <c r="M16" s="517"/>
      <c r="N16" s="517"/>
      <c r="O16" s="357" t="s">
        <v>12</v>
      </c>
      <c r="P16" s="357">
        <v>7</v>
      </c>
      <c r="Q16" s="357" t="s">
        <v>12</v>
      </c>
      <c r="R16" s="517">
        <v>8</v>
      </c>
      <c r="S16" s="517"/>
      <c r="T16" s="517"/>
      <c r="U16" s="357" t="s">
        <v>12</v>
      </c>
      <c r="V16" s="357">
        <v>9</v>
      </c>
      <c r="W16" s="357" t="s">
        <v>12</v>
      </c>
      <c r="X16" s="517">
        <v>10</v>
      </c>
      <c r="Y16" s="517"/>
      <c r="Z16" s="517"/>
      <c r="AA16" s="357" t="s">
        <v>12</v>
      </c>
      <c r="AB16" s="357">
        <v>11</v>
      </c>
      <c r="AC16" s="357" t="s">
        <v>12</v>
      </c>
      <c r="AD16" s="357" t="s">
        <v>12</v>
      </c>
      <c r="AE16" s="357">
        <v>12</v>
      </c>
      <c r="AF16" s="357" t="s">
        <v>12</v>
      </c>
      <c r="AG16" s="357" t="s">
        <v>12</v>
      </c>
      <c r="AH16" s="357">
        <v>13</v>
      </c>
      <c r="AI16" s="357" t="s">
        <v>12</v>
      </c>
      <c r="AJ16" s="357" t="s">
        <v>12</v>
      </c>
      <c r="AK16" s="357">
        <v>14</v>
      </c>
      <c r="AL16" s="357" t="s">
        <v>12</v>
      </c>
      <c r="AM16" s="517">
        <v>15</v>
      </c>
      <c r="AN16" s="517"/>
      <c r="AO16" s="517"/>
      <c r="AP16" s="134"/>
    </row>
    <row r="17" spans="5:43">
      <c r="E17" s="511" t="s">
        <v>498</v>
      </c>
      <c r="F17" s="534" t="s">
        <v>499</v>
      </c>
      <c r="G17" s="271" t="str">
        <f>"за "&amp;IF(List_01_reporting_period="","отчётный год",List_01_reporting_period&amp;" год")</f>
        <v>за 2017 год</v>
      </c>
      <c r="H17" s="327">
        <v>5100</v>
      </c>
      <c r="I17" s="434"/>
      <c r="J17" s="414">
        <f t="array" ref="J17">ABS(SUM(IF($AQ$19:$AQ$21="c",IF(I$19:I$21="(",-J$19:J$21,J$19:J$21))))</f>
        <v>0</v>
      </c>
      <c r="K17" s="271"/>
      <c r="L17" s="328" t="s">
        <v>181</v>
      </c>
      <c r="M17" s="285">
        <f>SUMIF($AQ$19:$AQ$21,$AQ17,M$19:M$21)</f>
        <v>0</v>
      </c>
      <c r="N17" s="328" t="s">
        <v>182</v>
      </c>
      <c r="O17" s="290" t="str">
        <f t="array" ref="O17">IF((SUM(IF($AQ$19:$AQ$21="c",IF(O$19:O$21="(",-P$19:P$21,P$19:P$21))))&lt;0,"(","")</f>
        <v/>
      </c>
      <c r="P17" s="285">
        <f t="array" ref="P17">ABS(SUM(IF($AQ$19:$AQ$21="c",IF(O$19:O$21="(",-P$19:P$21,P$19:P$21))))</f>
        <v>0</v>
      </c>
      <c r="Q17" s="271" t="str">
        <f>IF(O17="(",")","")</f>
        <v/>
      </c>
      <c r="R17" s="328" t="s">
        <v>181</v>
      </c>
      <c r="S17" s="285">
        <f>SUMIF($AQ$19:$AQ$21,$AQ17,S$19:S$21)</f>
        <v>0</v>
      </c>
      <c r="T17" s="328" t="s">
        <v>182</v>
      </c>
      <c r="U17" s="290" t="str">
        <f t="array" ref="U17">IF((SUM(IF($AQ$19:$AQ$21="c",IF(U$19:U$21="(",-V$19:V$21,V$19:V$21))))&lt;0,"(","")</f>
        <v/>
      </c>
      <c r="V17" s="285">
        <f t="array" ref="V17">ABS(SUM(IF($AQ$19:$AQ$21="c",IF(U$19:U$21="(",-V$19:V$21,V$19:V$21))))</f>
        <v>0</v>
      </c>
      <c r="W17" s="271" t="str">
        <f>IF(U17="(",")","")</f>
        <v/>
      </c>
      <c r="X17" s="328" t="s">
        <v>181</v>
      </c>
      <c r="Y17" s="285">
        <f>SUMIF($AQ$19:$AQ$21,$AQ17,Y$19:Y$21)</f>
        <v>0</v>
      </c>
      <c r="Z17" s="328" t="s">
        <v>182</v>
      </c>
      <c r="AA17" s="290" t="str">
        <f t="array" ref="AA17">IF((SUM(IF($AQ$19:$AQ$21="c",IF(AA$19:AA$21="(",-AB$19:AB$21,AB$19:AB$21))))&lt;0,"(","")</f>
        <v/>
      </c>
      <c r="AB17" s="285">
        <f t="array" ref="AB17">ABS(SUM(IF($AQ$19:$AQ$21="c",IF(AA$19:AA$21="(",-AB$19:AB$21,AB$19:AB$21))))</f>
        <v>0</v>
      </c>
      <c r="AC17" s="271" t="str">
        <f>IF(AA17="(",")","")</f>
        <v/>
      </c>
      <c r="AD17" s="290" t="str">
        <f t="array" ref="AD17">IF((SUM(IF($AQ$19:$AQ$21="c",IF(AD$19:AD$21="(",-AE$19:AE$21,AE$19:AE$21))))&lt;0,"(","")</f>
        <v/>
      </c>
      <c r="AE17" s="285">
        <f t="array" ref="AE17">ABS(SUM(IF($AQ$19:$AQ$21="c",IF(AD$19:AD$21="(",-AE$19:AE$21,AE$19:AE$21))))</f>
        <v>0</v>
      </c>
      <c r="AF17" s="271" t="str">
        <f>IF(AD17="(",")","")</f>
        <v/>
      </c>
      <c r="AG17" s="290" t="str">
        <f t="array" ref="AG17">IF((SUM(IF($AQ$19:$AQ$21="c",IF(AG$19:AG$21="(",-AH$19:AH$21,AH$19:AH$21))))&lt;0,"(","")</f>
        <v/>
      </c>
      <c r="AH17" s="285">
        <f t="array" ref="AH17">ABS(SUM(IF($AQ$19:$AQ$21="c",IF(AG$19:AG$21="(",-AH$19:AH$21,AH$19:AH$21))))</f>
        <v>0</v>
      </c>
      <c r="AI17" s="271" t="str">
        <f>IF(AG17="(",")","")</f>
        <v/>
      </c>
      <c r="AJ17" s="290" t="str">
        <f t="array" ref="AJ17">IF((SUM(IF($AQ$19:$AQ$21="c",IF(AJ$19:AJ$21="(",-AK$19:AK$21,AK$19:AK$21))))&lt;0,"(","")</f>
        <v/>
      </c>
      <c r="AK17" s="285">
        <f t="array" ref="AK17">ABS(SUM(IF($AQ$19:$AQ$21="c",IF(AJ$19:AJ$21="(",-AK$19:AK$21,AK$19:AK$21))))</f>
        <v>0</v>
      </c>
      <c r="AL17" s="271" t="str">
        <f>IF(AJ17="(",")","")</f>
        <v/>
      </c>
      <c r="AM17" s="328" t="s">
        <v>181</v>
      </c>
      <c r="AN17" s="285">
        <f>SUMIF($AQ$19:$AQ$21,$AQ17,AN$19:AN$21)</f>
        <v>0</v>
      </c>
      <c r="AO17" s="328" t="s">
        <v>182</v>
      </c>
      <c r="AQ17" s="320" t="s">
        <v>183</v>
      </c>
    </row>
    <row r="18" spans="5:43" ht="26.65" customHeight="1">
      <c r="E18" s="511"/>
      <c r="F18" s="535"/>
      <c r="G18" s="271" t="str">
        <f>"за "&amp;IF(List_01_reporting_period="","предыдущий год",List_01_reporting_period-1&amp;" год")</f>
        <v>за 2016 год</v>
      </c>
      <c r="H18" s="327">
        <v>5110</v>
      </c>
      <c r="I18" s="434"/>
      <c r="J18" s="285">
        <f t="array" ref="J18">ABS(SUM(IF($AQ$19:$AQ$21="p",IF(I$19:I$21="(",-J$19:J$21,J$19:J$21))))</f>
        <v>0</v>
      </c>
      <c r="K18" s="271" t="str">
        <f>IF(I18="(",")","")</f>
        <v/>
      </c>
      <c r="L18" s="275" t="s">
        <v>181</v>
      </c>
      <c r="M18" s="285">
        <f>SUMIF($AQ$19:$AQ$21,$AQ18,M$19:M$21)</f>
        <v>0</v>
      </c>
      <c r="N18" s="274" t="s">
        <v>182</v>
      </c>
      <c r="O18" s="290" t="str">
        <f t="array" ref="O18">IF((SUM(IF($AQ$19:$AQ$21="p",IF(O$19:O$21="(",-P$19:P$21,P$19:P$21))))&lt;0,"(","")</f>
        <v/>
      </c>
      <c r="P18" s="285">
        <f t="array" ref="P18">ABS(SUM(IF($AQ$19:$AQ$21="p",IF(O$19:O$21="(",-P$19:P$21,P$19:P$21))))</f>
        <v>0</v>
      </c>
      <c r="Q18" s="271" t="str">
        <f>IF(O18="(",")","")</f>
        <v/>
      </c>
      <c r="R18" s="275" t="s">
        <v>181</v>
      </c>
      <c r="S18" s="285">
        <f>SUMIF($AQ$19:$AQ$21,$AQ18,S$19:S$21)</f>
        <v>0</v>
      </c>
      <c r="T18" s="274" t="s">
        <v>182</v>
      </c>
      <c r="U18" s="290" t="str">
        <f t="array" ref="U18">IF((SUM(IF($AQ$19:$AQ$21="p",IF(U$19:U$21="(",-V$19:V$21,V$19:V$21))))&lt;0,"(","")</f>
        <v/>
      </c>
      <c r="V18" s="285">
        <f t="array" ref="V18">ABS(SUM(IF($AQ$19:$AQ$21="p",IF(U$19:U$21="(",-V$19:V$21,V$19:V$21))))</f>
        <v>0</v>
      </c>
      <c r="W18" s="271" t="str">
        <f>IF(U18="(",")","")</f>
        <v/>
      </c>
      <c r="X18" s="275" t="s">
        <v>181</v>
      </c>
      <c r="Y18" s="285">
        <f>SUMIF($AQ$19:$AQ$21,$AQ18,Y$19:Y$21)</f>
        <v>0</v>
      </c>
      <c r="Z18" s="274" t="s">
        <v>182</v>
      </c>
      <c r="AA18" s="290" t="str">
        <f t="array" ref="AA18">IF((SUM(IF($AQ$19:$AQ$21="p",IF(AA$19:AA$21="(",-AB$19:AB$21,AB$19:AB$21))))&lt;0,"(","")</f>
        <v/>
      </c>
      <c r="AB18" s="285">
        <f t="array" ref="AB18">ABS(SUM(IF($AQ$19:$AQ$21="p",IF(AA$19:AA$21="(",-AB$19:AB$21,AB$19:AB$21))))</f>
        <v>0</v>
      </c>
      <c r="AC18" s="271" t="str">
        <f>IF(AA18="(",")","")</f>
        <v/>
      </c>
      <c r="AD18" s="290" t="str">
        <f t="array" ref="AD18">IF((SUM(IF($AQ$19:$AQ$21="p",IF(AD$19:AD$21="(",-AE$19:AE$21,AE$19:AE$21))))&lt;0,"(","")</f>
        <v/>
      </c>
      <c r="AE18" s="285">
        <f t="array" ref="AE18">ABS(SUM(IF($AQ$19:$AQ$21="p",IF(AD$19:AD$21="(",-AE$19:AE$21,AE$19:AE$21))))</f>
        <v>0</v>
      </c>
      <c r="AF18" s="271" t="str">
        <f>IF(AD18="(",")","")</f>
        <v/>
      </c>
      <c r="AG18" s="290" t="str">
        <f t="array" ref="AG18">IF((SUM(IF($AQ$19:$AQ$21="p",IF(AG$19:AG$21="(",-AH$19:AH$21,AH$19:AH$21))))&lt;0,"(","")</f>
        <v/>
      </c>
      <c r="AH18" s="285">
        <f t="array" ref="AH18">ABS(SUM(IF($AQ$19:$AQ$21="p",IF(AG$19:AG$21="(",-AH$19:AH$21,AH$19:AH$21))))</f>
        <v>0</v>
      </c>
      <c r="AI18" s="271" t="str">
        <f>IF(AG18="(",")","")</f>
        <v/>
      </c>
      <c r="AJ18" s="290" t="str">
        <f t="array" ref="AJ18">IF((SUM(IF($AQ$19:$AQ$21="p",IF(AJ$19:AJ$21="(",-AK$19:AK$21,AK$19:AK$21))))&lt;0,"(","")</f>
        <v/>
      </c>
      <c r="AK18" s="285">
        <f t="array" ref="AK18">ABS(SUM(IF($AQ$19:$AQ$21="p",IF(AJ$19:AJ$21="(",-AK$19:AK$21,AK$19:AK$21))))</f>
        <v>0</v>
      </c>
      <c r="AL18" s="271" t="str">
        <f>IF(AJ18="(",")","")</f>
        <v/>
      </c>
      <c r="AM18" s="275" t="s">
        <v>181</v>
      </c>
      <c r="AN18" s="285">
        <f>SUMIF($AQ$19:$AQ$21,$AQ18,AN$19:AN$21)</f>
        <v>0</v>
      </c>
      <c r="AO18" s="274" t="s">
        <v>182</v>
      </c>
      <c r="AQ18" s="320" t="s">
        <v>184</v>
      </c>
    </row>
    <row r="19" spans="5:43">
      <c r="E19" s="511" t="s">
        <v>500</v>
      </c>
      <c r="F19" s="525" t="s">
        <v>499</v>
      </c>
      <c r="G19" s="271" t="str">
        <f>"за "&amp;IF(List_01_reporting_period="","отчётный год",List_01_reporting_period&amp;" год")</f>
        <v>за 2017 год</v>
      </c>
      <c r="H19" s="243" t="s">
        <v>501</v>
      </c>
      <c r="I19" s="243"/>
      <c r="J19" s="244"/>
      <c r="K19" s="274" t="str">
        <f>IF(I19="(",")","")</f>
        <v/>
      </c>
      <c r="L19" s="275" t="s">
        <v>181</v>
      </c>
      <c r="M19" s="244"/>
      <c r="N19" s="274" t="s">
        <v>182</v>
      </c>
      <c r="O19" s="243"/>
      <c r="P19" s="244"/>
      <c r="Q19" s="274" t="str">
        <f>IF(O19="(",")","")</f>
        <v/>
      </c>
      <c r="R19" s="275" t="s">
        <v>181</v>
      </c>
      <c r="S19" s="244"/>
      <c r="T19" s="274" t="s">
        <v>182</v>
      </c>
      <c r="U19" s="243"/>
      <c r="V19" s="244"/>
      <c r="W19" s="274" t="str">
        <f>IF(U19="(",")","")</f>
        <v/>
      </c>
      <c r="X19" s="275" t="s">
        <v>181</v>
      </c>
      <c r="Y19" s="244"/>
      <c r="Z19" s="274" t="s">
        <v>182</v>
      </c>
      <c r="AA19" s="243"/>
      <c r="AB19" s="244"/>
      <c r="AC19" s="274" t="str">
        <f>IF(AA19="(",")","")</f>
        <v/>
      </c>
      <c r="AD19" s="243"/>
      <c r="AE19" s="244"/>
      <c r="AF19" s="274" t="str">
        <f>IF(AD19="(",")","")</f>
        <v/>
      </c>
      <c r="AG19" s="243"/>
      <c r="AH19" s="244"/>
      <c r="AI19" s="274" t="str">
        <f>IF(AG19="(",")","")</f>
        <v/>
      </c>
      <c r="AJ19" s="243"/>
      <c r="AK19" s="244"/>
      <c r="AL19" s="274" t="str">
        <f>IF(AJ19="(",")","")</f>
        <v/>
      </c>
      <c r="AM19" s="275" t="s">
        <v>181</v>
      </c>
      <c r="AN19" s="244"/>
      <c r="AO19" s="274" t="s">
        <v>182</v>
      </c>
      <c r="AQ19" s="320" t="s">
        <v>183</v>
      </c>
    </row>
    <row r="20" spans="5:43" ht="26.65" customHeight="1">
      <c r="E20" s="511"/>
      <c r="F20" s="526"/>
      <c r="G20" s="271" t="str">
        <f>"за "&amp;IF(List_01_reporting_period="","предыдущий год",List_01_reporting_period-1&amp;" год")</f>
        <v>за 2016 год</v>
      </c>
      <c r="H20" s="243" t="s">
        <v>501</v>
      </c>
      <c r="I20" s="243"/>
      <c r="J20" s="244"/>
      <c r="K20" s="274" t="str">
        <f>IF(I20="(",")","")</f>
        <v/>
      </c>
      <c r="L20" s="275" t="s">
        <v>181</v>
      </c>
      <c r="M20" s="244"/>
      <c r="N20" s="274" t="s">
        <v>182</v>
      </c>
      <c r="O20" s="243"/>
      <c r="P20" s="244"/>
      <c r="Q20" s="274" t="str">
        <f>IF(O20="(",")","")</f>
        <v/>
      </c>
      <c r="R20" s="275" t="s">
        <v>181</v>
      </c>
      <c r="S20" s="244"/>
      <c r="T20" s="274" t="s">
        <v>182</v>
      </c>
      <c r="U20" s="243"/>
      <c r="V20" s="244"/>
      <c r="W20" s="274" t="str">
        <f>IF(U20="(",")","")</f>
        <v/>
      </c>
      <c r="X20" s="275" t="s">
        <v>181</v>
      </c>
      <c r="Y20" s="244"/>
      <c r="Z20" s="274" t="s">
        <v>182</v>
      </c>
      <c r="AA20" s="243"/>
      <c r="AB20" s="244"/>
      <c r="AC20" s="274" t="str">
        <f>IF(AA20="(",")","")</f>
        <v/>
      </c>
      <c r="AD20" s="243"/>
      <c r="AE20" s="244"/>
      <c r="AF20" s="274" t="str">
        <f>IF(AD20="(",")","")</f>
        <v/>
      </c>
      <c r="AG20" s="243"/>
      <c r="AH20" s="244"/>
      <c r="AI20" s="274" t="str">
        <f>IF(AG20="(",")","")</f>
        <v/>
      </c>
      <c r="AJ20" s="243"/>
      <c r="AK20" s="244"/>
      <c r="AL20" s="274" t="str">
        <f>IF(AJ20="(",")","")</f>
        <v/>
      </c>
      <c r="AM20" s="275" t="s">
        <v>181</v>
      </c>
      <c r="AN20" s="244"/>
      <c r="AO20" s="274" t="s">
        <v>182</v>
      </c>
      <c r="AQ20" s="320" t="s">
        <v>184</v>
      </c>
    </row>
    <row r="21" spans="5:43" ht="11.25" customHeight="1">
      <c r="E21" s="329"/>
      <c r="F21" s="363" t="s">
        <v>502</v>
      </c>
      <c r="G21" s="331"/>
      <c r="H21" s="331"/>
      <c r="I21" s="330"/>
      <c r="J21" s="331"/>
      <c r="K21" s="331"/>
      <c r="L21" s="330"/>
      <c r="M21" s="331"/>
      <c r="N21" s="331"/>
      <c r="O21" s="331"/>
      <c r="P21" s="332"/>
      <c r="Q21" s="332"/>
      <c r="R21" s="332"/>
      <c r="S21" s="332"/>
      <c r="T21" s="332"/>
      <c r="U21" s="332"/>
      <c r="V21" s="331"/>
      <c r="W21" s="331"/>
      <c r="X21" s="332"/>
      <c r="Y21" s="332"/>
      <c r="Z21" s="332"/>
      <c r="AA21" s="332"/>
      <c r="AB21" s="331"/>
      <c r="AC21" s="331"/>
      <c r="AD21" s="331"/>
      <c r="AE21" s="332"/>
      <c r="AF21" s="332"/>
      <c r="AG21" s="332"/>
      <c r="AH21" s="331"/>
      <c r="AI21" s="331"/>
      <c r="AJ21" s="331"/>
      <c r="AK21" s="331"/>
      <c r="AL21" s="331"/>
      <c r="AM21" s="332"/>
      <c r="AN21" s="331"/>
      <c r="AO21" s="333"/>
      <c r="AP21" s="134" t="s">
        <v>425</v>
      </c>
    </row>
    <row r="22" spans="5:43">
      <c r="E22" s="334"/>
      <c r="F22" s="334"/>
      <c r="G22" s="334"/>
      <c r="H22" s="334"/>
      <c r="I22" s="334"/>
      <c r="J22" s="334"/>
      <c r="K22" s="334"/>
      <c r="L22" s="334"/>
      <c r="M22" s="334"/>
      <c r="N22" s="334"/>
      <c r="O22" s="334"/>
      <c r="P22" s="334"/>
      <c r="Q22" s="334"/>
      <c r="R22" s="334"/>
      <c r="S22" s="334"/>
      <c r="T22" s="334"/>
      <c r="U22" s="334"/>
      <c r="V22" s="334"/>
      <c r="W22" s="334"/>
      <c r="X22" s="334"/>
      <c r="Y22" s="334"/>
      <c r="Z22" s="334"/>
      <c r="AA22" s="334"/>
      <c r="AB22" s="334"/>
      <c r="AC22" s="334"/>
      <c r="AD22" s="334"/>
      <c r="AE22" s="334"/>
      <c r="AF22" s="334"/>
      <c r="AG22" s="334"/>
      <c r="AH22" s="334"/>
      <c r="AI22" s="334"/>
      <c r="AJ22" s="334"/>
      <c r="AK22" s="334"/>
      <c r="AL22" s="334"/>
      <c r="AM22" s="334"/>
      <c r="AN22" s="334"/>
      <c r="AO22" s="334"/>
    </row>
    <row r="23" spans="5:43" ht="14.25">
      <c r="E23" s="335"/>
      <c r="F23" s="336"/>
      <c r="G23" s="63"/>
      <c r="H23" s="63"/>
      <c r="I23" s="63"/>
      <c r="J23" s="63"/>
      <c r="K23" s="63"/>
      <c r="L23" s="63"/>
      <c r="M23" s="63"/>
      <c r="N23" s="63"/>
      <c r="O23" s="63"/>
      <c r="P23" s="63"/>
      <c r="Q23" s="63"/>
      <c r="R23" s="334"/>
      <c r="S23" s="334"/>
      <c r="T23" s="334"/>
      <c r="U23" s="334"/>
      <c r="V23" s="334"/>
      <c r="W23" s="334"/>
      <c r="X23" s="334"/>
      <c r="Y23" s="334"/>
      <c r="Z23" s="334"/>
      <c r="AA23" s="334"/>
      <c r="AB23" s="334"/>
      <c r="AC23" s="334"/>
      <c r="AD23" s="334"/>
      <c r="AE23" s="334"/>
      <c r="AF23" s="334"/>
      <c r="AG23" s="334"/>
      <c r="AH23" s="334"/>
      <c r="AI23" s="334"/>
      <c r="AJ23" s="334"/>
      <c r="AK23" s="334"/>
      <c r="AL23" s="334"/>
      <c r="AM23" s="334"/>
      <c r="AN23" s="334"/>
      <c r="AO23" s="334"/>
    </row>
    <row r="24" spans="5:43">
      <c r="E24" s="314"/>
      <c r="F24" s="314"/>
      <c r="G24" s="314"/>
      <c r="H24" s="314"/>
      <c r="I24" s="314"/>
      <c r="J24" s="314"/>
      <c r="K24" s="314"/>
      <c r="L24" s="314"/>
      <c r="M24" s="314"/>
      <c r="N24" s="314"/>
      <c r="O24" s="314"/>
      <c r="P24" s="314"/>
      <c r="Q24" s="314"/>
      <c r="R24" s="337"/>
      <c r="S24" s="337"/>
      <c r="T24" s="337"/>
      <c r="U24" s="337"/>
      <c r="V24" s="337"/>
      <c r="W24" s="337"/>
      <c r="X24" s="337"/>
      <c r="Y24" s="337"/>
      <c r="Z24" s="337"/>
      <c r="AA24" s="337"/>
      <c r="AB24" s="337"/>
      <c r="AC24" s="337"/>
      <c r="AD24" s="337"/>
      <c r="AE24" s="337"/>
      <c r="AF24" s="337"/>
      <c r="AG24" s="337"/>
      <c r="AH24" s="337"/>
      <c r="AI24" s="337"/>
      <c r="AJ24" s="337"/>
      <c r="AK24" s="337"/>
      <c r="AL24" s="337"/>
      <c r="AM24" s="337"/>
      <c r="AN24" s="337"/>
      <c r="AO24" s="337"/>
    </row>
    <row r="25" spans="5:43">
      <c r="E25" s="513" t="s">
        <v>503</v>
      </c>
      <c r="F25" s="513"/>
      <c r="G25" s="513"/>
      <c r="H25" s="513"/>
      <c r="I25" s="513"/>
      <c r="J25" s="513"/>
      <c r="K25" s="513"/>
      <c r="L25" s="513"/>
      <c r="M25" s="513"/>
      <c r="N25" s="513"/>
      <c r="O25" s="513"/>
      <c r="P25" s="513"/>
      <c r="Q25" s="513"/>
      <c r="R25" s="334"/>
      <c r="S25" s="334"/>
      <c r="T25" s="334"/>
      <c r="U25" s="334"/>
      <c r="V25" s="334"/>
      <c r="W25" s="334"/>
      <c r="X25" s="334"/>
      <c r="Y25" s="334"/>
      <c r="Z25" s="334"/>
      <c r="AA25" s="334"/>
      <c r="AB25" s="334"/>
      <c r="AC25" s="334"/>
      <c r="AD25" s="334"/>
      <c r="AE25" s="334"/>
      <c r="AF25" s="334"/>
      <c r="AG25" s="334"/>
      <c r="AH25" s="334"/>
      <c r="AI25" s="334"/>
      <c r="AJ25" s="334"/>
      <c r="AK25" s="334"/>
      <c r="AL25" s="334"/>
      <c r="AM25" s="334"/>
      <c r="AN25" s="334"/>
      <c r="AO25" s="334"/>
    </row>
    <row r="26" spans="5:43">
      <c r="E26" s="514"/>
      <c r="F26" s="514"/>
      <c r="G26" s="514"/>
      <c r="H26" s="514"/>
      <c r="I26" s="514"/>
      <c r="J26" s="514"/>
      <c r="K26" s="514"/>
      <c r="L26" s="514"/>
      <c r="M26" s="514"/>
      <c r="N26" s="514"/>
      <c r="O26" s="514"/>
      <c r="P26" s="514"/>
      <c r="Q26" s="514"/>
      <c r="R26" s="338"/>
      <c r="S26" s="334"/>
      <c r="T26" s="334"/>
      <c r="U26" s="334"/>
      <c r="V26" s="334"/>
      <c r="W26" s="334"/>
      <c r="X26" s="334"/>
      <c r="Y26" s="334"/>
      <c r="Z26" s="334"/>
      <c r="AA26" s="334"/>
      <c r="AB26" s="334"/>
      <c r="AC26" s="334"/>
      <c r="AD26" s="334"/>
      <c r="AE26" s="334"/>
      <c r="AF26" s="334"/>
      <c r="AG26" s="334"/>
      <c r="AH26" s="334"/>
      <c r="AI26" s="334"/>
      <c r="AJ26" s="334"/>
      <c r="AK26" s="334"/>
      <c r="AL26" s="334"/>
      <c r="AM26" s="334"/>
      <c r="AN26" s="334"/>
      <c r="AO26" s="334"/>
    </row>
    <row r="27" spans="5:43">
      <c r="E27" s="323"/>
      <c r="F27" s="58"/>
      <c r="G27" s="58"/>
      <c r="H27" s="58"/>
      <c r="I27" s="58"/>
      <c r="J27" s="58"/>
      <c r="K27" s="58"/>
      <c r="L27" s="58"/>
      <c r="M27" s="58"/>
      <c r="N27" s="58"/>
      <c r="O27" s="58"/>
      <c r="P27" s="323"/>
      <c r="Q27" s="323"/>
      <c r="R27" s="339"/>
      <c r="S27" s="334"/>
      <c r="T27" s="334"/>
      <c r="U27" s="334"/>
      <c r="V27" s="334"/>
      <c r="W27" s="334"/>
      <c r="X27" s="334"/>
      <c r="Y27" s="334"/>
      <c r="Z27" s="334"/>
      <c r="AA27" s="334"/>
      <c r="AB27" s="334"/>
      <c r="AC27" s="334"/>
      <c r="AD27" s="334"/>
      <c r="AE27" s="334"/>
      <c r="AF27" s="334"/>
      <c r="AG27" s="334"/>
      <c r="AH27" s="334"/>
      <c r="AI27" s="334"/>
      <c r="AJ27" s="334"/>
      <c r="AK27" s="334"/>
      <c r="AL27" s="334"/>
      <c r="AM27" s="334"/>
      <c r="AN27" s="334"/>
      <c r="AO27" s="334"/>
    </row>
    <row r="28" spans="5:43">
      <c r="E28" s="323"/>
      <c r="F28" s="323"/>
      <c r="G28" s="323"/>
      <c r="H28" s="323"/>
      <c r="I28" s="323"/>
      <c r="J28" s="323"/>
      <c r="K28" s="323"/>
      <c r="L28" s="323"/>
      <c r="M28" s="323"/>
      <c r="N28" s="323"/>
      <c r="O28" s="323"/>
      <c r="P28" s="325"/>
      <c r="Q28" s="323"/>
      <c r="R28" s="339"/>
      <c r="S28" s="334"/>
      <c r="T28" s="334"/>
      <c r="U28" s="334"/>
      <c r="V28" s="334"/>
      <c r="W28" s="334"/>
      <c r="X28" s="334"/>
      <c r="Y28" s="334"/>
      <c r="Z28" s="334"/>
      <c r="AA28" s="334"/>
      <c r="AB28" s="334"/>
      <c r="AC28" s="334"/>
      <c r="AD28" s="334"/>
      <c r="AE28" s="334"/>
      <c r="AF28" s="334"/>
      <c r="AG28" s="334"/>
      <c r="AH28" s="334"/>
      <c r="AI28" s="334"/>
      <c r="AJ28" s="334"/>
      <c r="AK28" s="334"/>
      <c r="AL28" s="334"/>
      <c r="AM28" s="334"/>
      <c r="AN28" s="334"/>
      <c r="AO28" s="334"/>
    </row>
    <row r="29" spans="5:43" ht="38.1" customHeight="1">
      <c r="E29" s="340" t="s">
        <v>167</v>
      </c>
      <c r="F29" s="516" t="s">
        <v>168</v>
      </c>
      <c r="G29" s="516"/>
      <c r="H29" s="340" t="s">
        <v>5</v>
      </c>
      <c r="I29" s="527" t="str">
        <f>"На 31 декабря "&amp;IF(List_01_reporting_period = "","отчётную дату отчётного года",List_01_reporting_period&amp; " г.")</f>
        <v>На 31 декабря 2017 г.</v>
      </c>
      <c r="J29" s="528"/>
      <c r="K29" s="529"/>
      <c r="L29" s="516" t="str">
        <f>"На 31 декабря "&amp;IF(List_01_reporting_period = "","предыдущего года",List_01_reporting_period-1&amp; " г.")</f>
        <v>На 31 декабря 2016 г.</v>
      </c>
      <c r="M29" s="516"/>
      <c r="N29" s="516"/>
      <c r="O29" s="516" t="str">
        <f>"На 31 декабря "&amp;IF(List_01_reporting_period = "","года, предшествующего предыдущему",List_01_reporting_period-2&amp; " г.")</f>
        <v>На 31 декабря 2015 г.</v>
      </c>
      <c r="P29" s="516"/>
      <c r="Q29" s="516"/>
      <c r="R29" s="337"/>
      <c r="S29" s="334"/>
      <c r="T29" s="334"/>
      <c r="U29" s="334"/>
      <c r="V29" s="334"/>
      <c r="W29" s="334"/>
      <c r="X29" s="334"/>
      <c r="Y29" s="334"/>
      <c r="Z29" s="334"/>
      <c r="AA29" s="334"/>
      <c r="AB29" s="334"/>
      <c r="AC29" s="334"/>
      <c r="AD29" s="334"/>
      <c r="AE29" s="334"/>
      <c r="AF29" s="334"/>
      <c r="AG29" s="334"/>
      <c r="AH29" s="334"/>
      <c r="AI29" s="334"/>
      <c r="AJ29" s="334"/>
      <c r="AK29" s="334"/>
      <c r="AL29" s="334"/>
      <c r="AM29" s="334"/>
      <c r="AN29" s="334"/>
      <c r="AO29" s="334"/>
    </row>
    <row r="30" spans="5:43" s="359" customFormat="1">
      <c r="E30" s="357">
        <v>1</v>
      </c>
      <c r="F30" s="517">
        <v>2</v>
      </c>
      <c r="G30" s="517"/>
      <c r="H30" s="357">
        <v>3</v>
      </c>
      <c r="I30" s="357"/>
      <c r="J30" s="357">
        <v>4</v>
      </c>
      <c r="K30" s="357"/>
      <c r="L30" s="517">
        <v>5</v>
      </c>
      <c r="M30" s="517"/>
      <c r="N30" s="517"/>
      <c r="O30" s="357"/>
      <c r="P30" s="357">
        <v>6</v>
      </c>
      <c r="Q30" s="357"/>
      <c r="R30" s="360"/>
      <c r="S30" s="361"/>
      <c r="T30" s="361"/>
      <c r="U30" s="361"/>
      <c r="V30" s="361"/>
      <c r="W30" s="361"/>
      <c r="X30" s="361"/>
      <c r="Y30" s="361"/>
      <c r="Z30" s="361"/>
      <c r="AA30" s="361"/>
      <c r="AB30" s="361"/>
      <c r="AC30" s="361"/>
      <c r="AD30" s="361"/>
      <c r="AE30" s="361"/>
      <c r="AF30" s="361"/>
      <c r="AG30" s="361"/>
      <c r="AH30" s="361"/>
      <c r="AI30" s="361"/>
      <c r="AJ30" s="361"/>
      <c r="AK30" s="361"/>
      <c r="AL30" s="361"/>
      <c r="AM30" s="361"/>
      <c r="AN30" s="361"/>
      <c r="AO30" s="361"/>
      <c r="AP30" s="134"/>
    </row>
    <row r="31" spans="5:43" ht="24.75" customHeight="1">
      <c r="E31" s="343" t="s">
        <v>504</v>
      </c>
      <c r="F31" s="530" t="s">
        <v>275</v>
      </c>
      <c r="G31" s="531"/>
      <c r="H31" s="340">
        <v>5120</v>
      </c>
      <c r="I31" s="434"/>
      <c r="J31" s="285">
        <f>ABS(SUMIF(I32:I33,"",J32:J33)-SUMIF(I32:I33,"(",J32:J33))</f>
        <v>0</v>
      </c>
      <c r="K31" s="274" t="str">
        <f>IF(I31="(",")","")</f>
        <v/>
      </c>
      <c r="L31" s="434"/>
      <c r="M31" s="285">
        <f>ABS(SUMIF(L32:L33,"",M32:M33)-SUMIF(L32:L33,"(",M32:M33))</f>
        <v>0</v>
      </c>
      <c r="N31" s="274" t="str">
        <f>IF(L31="(",")","")</f>
        <v/>
      </c>
      <c r="O31" s="434"/>
      <c r="P31" s="285">
        <f>ABS(SUMIF(O32:O33,"",P32:P33)-SUMIF(O32:O33,"(",P32:P33))</f>
        <v>0</v>
      </c>
      <c r="Q31" s="274" t="str">
        <f>IF(O31="(",")","")</f>
        <v/>
      </c>
      <c r="R31" s="337"/>
      <c r="S31" s="63"/>
      <c r="T31" s="63"/>
      <c r="U31" s="63"/>
      <c r="V31" s="63"/>
      <c r="W31" s="63"/>
      <c r="X31" s="63"/>
      <c r="Y31" s="63"/>
      <c r="Z31" s="63"/>
      <c r="AA31" s="63"/>
      <c r="AB31" s="63"/>
      <c r="AC31" s="63"/>
      <c r="AD31" s="63"/>
      <c r="AE31" s="63"/>
      <c r="AF31" s="63"/>
      <c r="AG31" s="63"/>
      <c r="AH31" s="63"/>
      <c r="AI31" s="63"/>
      <c r="AJ31" s="63"/>
      <c r="AK31" s="63"/>
      <c r="AL31" s="63"/>
      <c r="AM31" s="63"/>
      <c r="AN31" s="63"/>
      <c r="AO31" s="63"/>
    </row>
    <row r="32" spans="5:43" ht="24.75" customHeight="1">
      <c r="E32" s="343" t="s">
        <v>505</v>
      </c>
      <c r="F32" s="532" t="s">
        <v>275</v>
      </c>
      <c r="G32" s="533"/>
      <c r="H32" s="243" t="s">
        <v>506</v>
      </c>
      <c r="I32" s="243"/>
      <c r="J32" s="244"/>
      <c r="K32" s="274" t="str">
        <f>IF(I32="(",")","")</f>
        <v/>
      </c>
      <c r="L32" s="243"/>
      <c r="M32" s="244"/>
      <c r="N32" s="274" t="str">
        <f>IF(L32="(",")","")</f>
        <v/>
      </c>
      <c r="O32" s="243"/>
      <c r="P32" s="244"/>
      <c r="Q32" s="274" t="str">
        <f>IF(O32="(",")","")</f>
        <v/>
      </c>
      <c r="R32" s="337"/>
      <c r="S32" s="63"/>
      <c r="T32" s="63"/>
      <c r="U32" s="63"/>
      <c r="V32" s="63"/>
      <c r="W32" s="63"/>
      <c r="X32" s="63"/>
      <c r="Y32" s="63"/>
      <c r="Z32" s="63"/>
      <c r="AA32" s="63"/>
      <c r="AB32" s="63"/>
      <c r="AC32" s="63"/>
      <c r="AD32" s="63"/>
      <c r="AE32" s="63"/>
      <c r="AF32" s="63"/>
      <c r="AG32" s="63"/>
      <c r="AH32" s="63"/>
      <c r="AI32" s="63"/>
      <c r="AJ32" s="63"/>
      <c r="AK32" s="63"/>
      <c r="AL32" s="63"/>
      <c r="AM32" s="63"/>
      <c r="AN32" s="63"/>
      <c r="AO32" s="63"/>
    </row>
    <row r="33" spans="5:42">
      <c r="E33" s="329"/>
      <c r="F33" s="515" t="s">
        <v>502</v>
      </c>
      <c r="G33" s="515"/>
      <c r="H33" s="330"/>
      <c r="I33" s="330"/>
      <c r="J33" s="331"/>
      <c r="K33" s="331"/>
      <c r="L33" s="330"/>
      <c r="M33" s="331"/>
      <c r="N33" s="331"/>
      <c r="O33" s="331"/>
      <c r="P33" s="331"/>
      <c r="Q33" s="333"/>
      <c r="R33" s="337"/>
      <c r="S33" s="63"/>
      <c r="T33" s="63"/>
      <c r="U33" s="63"/>
      <c r="V33" s="63"/>
      <c r="W33" s="63"/>
      <c r="X33" s="63"/>
      <c r="Y33" s="63"/>
      <c r="Z33" s="63"/>
      <c r="AA33" s="63"/>
      <c r="AB33" s="63"/>
      <c r="AC33" s="63"/>
      <c r="AD33" s="63"/>
      <c r="AE33" s="63"/>
      <c r="AF33" s="63"/>
      <c r="AG33" s="63"/>
      <c r="AH33" s="63"/>
      <c r="AI33" s="63"/>
      <c r="AJ33" s="63"/>
      <c r="AK33" s="63"/>
      <c r="AL33" s="63"/>
      <c r="AM33" s="63"/>
      <c r="AN33" s="63"/>
      <c r="AO33" s="63"/>
      <c r="AP33" s="134" t="s">
        <v>426</v>
      </c>
    </row>
    <row r="34" spans="5:42">
      <c r="E34" s="337"/>
      <c r="F34" s="337"/>
      <c r="G34" s="337"/>
      <c r="H34" s="337"/>
      <c r="I34" s="337"/>
      <c r="J34" s="337"/>
      <c r="K34" s="337"/>
      <c r="L34" s="337"/>
      <c r="M34" s="337"/>
      <c r="N34" s="337"/>
      <c r="O34" s="337"/>
      <c r="P34" s="337"/>
      <c r="Q34" s="337"/>
      <c r="R34" s="337"/>
      <c r="S34" s="314"/>
      <c r="T34" s="63"/>
      <c r="U34" s="63"/>
      <c r="V34" s="63"/>
      <c r="W34" s="63"/>
      <c r="X34" s="63"/>
      <c r="Y34" s="63"/>
      <c r="Z34" s="63"/>
      <c r="AA34" s="63"/>
      <c r="AB34" s="63"/>
      <c r="AC34" s="63"/>
      <c r="AD34" s="63"/>
      <c r="AE34" s="63"/>
      <c r="AF34" s="63"/>
      <c r="AG34" s="63"/>
      <c r="AH34" s="63"/>
      <c r="AI34" s="63"/>
      <c r="AJ34" s="63"/>
      <c r="AK34" s="63"/>
      <c r="AL34" s="63"/>
      <c r="AM34" s="63"/>
      <c r="AN34" s="63"/>
      <c r="AO34" s="63"/>
    </row>
    <row r="35" spans="5:42">
      <c r="E35" s="334"/>
      <c r="F35" s="334"/>
      <c r="G35" s="334"/>
      <c r="H35" s="334"/>
      <c r="I35" s="334"/>
      <c r="J35" s="334"/>
      <c r="K35" s="334"/>
      <c r="L35" s="334"/>
      <c r="M35" s="334"/>
      <c r="N35" s="334"/>
      <c r="O35" s="334"/>
      <c r="P35" s="334"/>
      <c r="Q35" s="334"/>
      <c r="R35" s="337"/>
      <c r="S35" s="63"/>
      <c r="T35" s="63"/>
      <c r="U35" s="63"/>
      <c r="V35" s="63"/>
      <c r="W35" s="63"/>
      <c r="X35" s="63"/>
      <c r="Y35" s="63"/>
      <c r="Z35" s="63"/>
      <c r="AA35" s="63"/>
      <c r="AB35" s="63"/>
      <c r="AC35" s="63"/>
      <c r="AD35" s="63"/>
      <c r="AE35" s="63"/>
      <c r="AF35" s="63"/>
      <c r="AG35" s="63"/>
      <c r="AH35" s="63"/>
      <c r="AI35" s="63"/>
      <c r="AJ35" s="63"/>
      <c r="AK35" s="63"/>
      <c r="AL35" s="63"/>
      <c r="AM35" s="63"/>
      <c r="AN35" s="63"/>
      <c r="AO35" s="63"/>
    </row>
    <row r="36" spans="5:42">
      <c r="E36" s="513" t="s">
        <v>507</v>
      </c>
      <c r="F36" s="513"/>
      <c r="G36" s="513"/>
      <c r="H36" s="513"/>
      <c r="I36" s="513"/>
      <c r="J36" s="513"/>
      <c r="K36" s="513"/>
      <c r="L36" s="513"/>
      <c r="M36" s="513"/>
      <c r="N36" s="513"/>
      <c r="O36" s="513"/>
      <c r="P36" s="513"/>
      <c r="Q36" s="513"/>
      <c r="R36" s="338"/>
      <c r="S36" s="63"/>
      <c r="T36" s="63"/>
      <c r="U36" s="63"/>
      <c r="V36" s="63"/>
      <c r="W36" s="63"/>
      <c r="X36" s="63"/>
      <c r="Y36" s="63"/>
      <c r="Z36" s="63"/>
      <c r="AA36" s="63"/>
      <c r="AB36" s="63"/>
      <c r="AC36" s="63"/>
      <c r="AD36" s="63"/>
      <c r="AE36" s="63"/>
      <c r="AF36" s="63"/>
      <c r="AG36" s="63"/>
      <c r="AH36" s="63"/>
      <c r="AI36" s="63"/>
      <c r="AJ36" s="63"/>
      <c r="AK36" s="63"/>
      <c r="AL36" s="63"/>
      <c r="AM36" s="63"/>
      <c r="AN36" s="63"/>
      <c r="AO36" s="63"/>
    </row>
    <row r="37" spans="5:42">
      <c r="E37" s="514"/>
      <c r="F37" s="514"/>
      <c r="G37" s="514"/>
      <c r="H37" s="514"/>
      <c r="I37" s="514"/>
      <c r="J37" s="514"/>
      <c r="K37" s="514"/>
      <c r="L37" s="514"/>
      <c r="M37" s="514"/>
      <c r="N37" s="514"/>
      <c r="O37" s="514"/>
      <c r="P37" s="514"/>
      <c r="Q37" s="514"/>
      <c r="R37" s="344"/>
      <c r="S37" s="341"/>
      <c r="T37" s="342"/>
      <c r="U37" s="342"/>
      <c r="V37" s="342"/>
      <c r="W37" s="342"/>
      <c r="X37" s="342"/>
      <c r="Y37" s="342"/>
      <c r="Z37" s="342"/>
      <c r="AA37" s="342"/>
      <c r="AB37" s="342"/>
      <c r="AC37" s="342"/>
      <c r="AD37" s="342"/>
      <c r="AE37" s="342"/>
      <c r="AF37" s="342"/>
      <c r="AG37" s="342"/>
      <c r="AH37" s="342"/>
      <c r="AI37" s="342"/>
      <c r="AJ37" s="342"/>
      <c r="AK37" s="342"/>
      <c r="AL37" s="342"/>
      <c r="AM37" s="342"/>
      <c r="AN37" s="342"/>
      <c r="AO37" s="342"/>
    </row>
    <row r="38" spans="5:42">
      <c r="E38" s="323"/>
      <c r="F38" s="323"/>
      <c r="G38" s="323"/>
      <c r="H38" s="323"/>
      <c r="I38" s="323"/>
      <c r="J38" s="323"/>
      <c r="K38" s="323"/>
      <c r="L38" s="323"/>
      <c r="M38" s="323"/>
      <c r="N38" s="323"/>
      <c r="O38" s="323"/>
      <c r="P38" s="325"/>
      <c r="Q38" s="323"/>
      <c r="R38" s="339"/>
      <c r="S38" s="63"/>
      <c r="T38" s="63"/>
      <c r="U38" s="63"/>
      <c r="V38" s="63"/>
      <c r="W38" s="63"/>
      <c r="X38" s="63"/>
      <c r="Y38" s="63"/>
      <c r="Z38" s="63"/>
      <c r="AA38" s="63"/>
      <c r="AB38" s="63"/>
      <c r="AC38" s="63"/>
      <c r="AD38" s="63"/>
      <c r="AE38" s="63"/>
      <c r="AF38" s="63"/>
      <c r="AG38" s="63"/>
      <c r="AH38" s="63"/>
      <c r="AI38" s="63"/>
      <c r="AJ38" s="63"/>
      <c r="AK38" s="63"/>
      <c r="AL38" s="63"/>
      <c r="AM38" s="63"/>
      <c r="AN38" s="63"/>
      <c r="AO38" s="63"/>
    </row>
    <row r="39" spans="5:42" ht="38.25" customHeight="1">
      <c r="E39" s="340" t="s">
        <v>167</v>
      </c>
      <c r="F39" s="516" t="s">
        <v>168</v>
      </c>
      <c r="G39" s="516"/>
      <c r="H39" s="340" t="s">
        <v>5</v>
      </c>
      <c r="I39" s="527" t="str">
        <f>"На 31 декабря "&amp;IF(List_01_reporting_period = "","отчётную дату отчётного года",List_01_reporting_period&amp; " г.")</f>
        <v>На 31 декабря 2017 г.</v>
      </c>
      <c r="J39" s="528"/>
      <c r="K39" s="529"/>
      <c r="L39" s="516" t="str">
        <f>"На 31 декабря "&amp;IF(List_01_reporting_period = "","предыдущего года",List_01_reporting_period-1&amp; " г.")</f>
        <v>На 31 декабря 2016 г.</v>
      </c>
      <c r="M39" s="516"/>
      <c r="N39" s="516"/>
      <c r="O39" s="516" t="str">
        <f>"На 31 декабря "&amp;IF(List_01_reporting_period = "","года, предшествующего предыдущему",List_01_reporting_period-2&amp; " г.")</f>
        <v>На 31 декабря 2015 г.</v>
      </c>
      <c r="P39" s="516"/>
      <c r="Q39" s="516"/>
      <c r="R39" s="337"/>
      <c r="S39" s="63"/>
      <c r="T39" s="63"/>
      <c r="U39" s="63"/>
      <c r="V39" s="63"/>
      <c r="W39" s="63"/>
      <c r="X39" s="63"/>
      <c r="Y39" s="63"/>
      <c r="Z39" s="63"/>
      <c r="AA39" s="63"/>
      <c r="AB39" s="63"/>
      <c r="AC39" s="63"/>
      <c r="AD39" s="63"/>
      <c r="AE39" s="63"/>
      <c r="AF39" s="63"/>
      <c r="AG39" s="63"/>
      <c r="AH39" s="63"/>
      <c r="AI39" s="63"/>
      <c r="AJ39" s="63"/>
      <c r="AK39" s="63"/>
      <c r="AL39" s="63"/>
      <c r="AM39" s="63"/>
      <c r="AN39" s="63"/>
      <c r="AO39" s="63"/>
    </row>
    <row r="40" spans="5:42" s="359" customFormat="1">
      <c r="E40" s="357">
        <v>1</v>
      </c>
      <c r="F40" s="517">
        <v>2</v>
      </c>
      <c r="G40" s="517"/>
      <c r="H40" s="357">
        <v>3</v>
      </c>
      <c r="I40" s="357"/>
      <c r="J40" s="357">
        <v>4</v>
      </c>
      <c r="K40" s="357"/>
      <c r="L40" s="517">
        <v>5</v>
      </c>
      <c r="M40" s="517"/>
      <c r="N40" s="517"/>
      <c r="O40" s="357"/>
      <c r="P40" s="357">
        <v>6</v>
      </c>
      <c r="Q40" s="357"/>
      <c r="R40" s="360"/>
      <c r="S40" s="361"/>
      <c r="T40" s="361"/>
      <c r="U40" s="361"/>
      <c r="V40" s="361"/>
      <c r="W40" s="361"/>
      <c r="X40" s="361"/>
      <c r="Y40" s="361"/>
      <c r="Z40" s="361"/>
      <c r="AA40" s="361"/>
      <c r="AB40" s="361"/>
      <c r="AC40" s="361"/>
      <c r="AD40" s="361"/>
      <c r="AE40" s="361"/>
      <c r="AF40" s="361"/>
      <c r="AG40" s="361"/>
      <c r="AH40" s="361"/>
      <c r="AI40" s="361"/>
      <c r="AJ40" s="361"/>
      <c r="AK40" s="361"/>
      <c r="AL40" s="361"/>
      <c r="AM40" s="361"/>
      <c r="AN40" s="361"/>
      <c r="AO40" s="361"/>
      <c r="AP40" s="134"/>
    </row>
    <row r="41" spans="5:42">
      <c r="E41" s="343" t="s">
        <v>508</v>
      </c>
      <c r="F41" s="518" t="s">
        <v>275</v>
      </c>
      <c r="G41" s="518"/>
      <c r="H41" s="340">
        <v>5130</v>
      </c>
      <c r="I41" s="434"/>
      <c r="J41" s="285">
        <f>ABS(SUMIF(I42:I43,"",J42:J43)-SUMIF(I42:I43,"(",J42:J43))</f>
        <v>0</v>
      </c>
      <c r="K41" s="274" t="str">
        <f>IF(I41="(",")","")</f>
        <v/>
      </c>
      <c r="L41" s="434"/>
      <c r="M41" s="285">
        <f>ABS(SUMIF(L42:L43,"",M42:M43)-SUMIF(L42:L43,"(",M42:M43))</f>
        <v>0</v>
      </c>
      <c r="N41" s="274" t="str">
        <f>IF(L41="(",")","")</f>
        <v/>
      </c>
      <c r="O41" s="434"/>
      <c r="P41" s="285">
        <f>ABS(SUMIF(O42:O43,"",P42:P43)-SUMIF(O42:O43,"(",P42:P43))</f>
        <v>0</v>
      </c>
      <c r="Q41" s="274" t="str">
        <f>IF(O41="(",")","")</f>
        <v/>
      </c>
      <c r="R41" s="337"/>
      <c r="S41" s="334"/>
      <c r="T41" s="334"/>
      <c r="U41" s="334"/>
      <c r="V41" s="334"/>
      <c r="W41" s="334"/>
      <c r="X41" s="334"/>
      <c r="Y41" s="334"/>
      <c r="Z41" s="334"/>
      <c r="AA41" s="334"/>
      <c r="AB41" s="334"/>
      <c r="AC41" s="334"/>
      <c r="AD41" s="334"/>
      <c r="AE41" s="334"/>
      <c r="AF41" s="334"/>
      <c r="AG41" s="334"/>
      <c r="AH41" s="63"/>
      <c r="AI41" s="63"/>
      <c r="AJ41" s="63"/>
      <c r="AK41" s="63"/>
      <c r="AL41" s="63"/>
      <c r="AM41" s="63"/>
      <c r="AN41" s="63"/>
      <c r="AO41" s="63"/>
    </row>
    <row r="42" spans="5:42">
      <c r="E42" s="343" t="s">
        <v>509</v>
      </c>
      <c r="F42" s="524" t="s">
        <v>275</v>
      </c>
      <c r="G42" s="524"/>
      <c r="H42" s="243" t="s">
        <v>510</v>
      </c>
      <c r="I42" s="243"/>
      <c r="J42" s="244"/>
      <c r="K42" s="274" t="str">
        <f>IF(I42="(",")","")</f>
        <v/>
      </c>
      <c r="L42" s="243"/>
      <c r="M42" s="244"/>
      <c r="N42" s="274" t="str">
        <f>IF(L42="(",")","")</f>
        <v/>
      </c>
      <c r="O42" s="243"/>
      <c r="P42" s="244"/>
      <c r="Q42" s="274" t="str">
        <f>IF(O42="(",")","")</f>
        <v/>
      </c>
      <c r="R42" s="337"/>
      <c r="S42" s="334"/>
      <c r="T42" s="334"/>
      <c r="U42" s="334"/>
      <c r="V42" s="334"/>
      <c r="W42" s="334"/>
      <c r="X42" s="334"/>
      <c r="Y42" s="334"/>
      <c r="Z42" s="334"/>
      <c r="AA42" s="334"/>
      <c r="AB42" s="334"/>
      <c r="AC42" s="334"/>
      <c r="AD42" s="334"/>
      <c r="AE42" s="334"/>
      <c r="AF42" s="334"/>
      <c r="AG42" s="334"/>
      <c r="AH42" s="63"/>
      <c r="AI42" s="63"/>
      <c r="AJ42" s="63"/>
      <c r="AK42" s="63"/>
      <c r="AL42" s="63"/>
      <c r="AM42" s="63"/>
      <c r="AN42" s="63"/>
      <c r="AO42" s="63"/>
    </row>
    <row r="43" spans="5:42">
      <c r="E43" s="329"/>
      <c r="F43" s="515" t="s">
        <v>502</v>
      </c>
      <c r="G43" s="515"/>
      <c r="H43" s="330"/>
      <c r="I43" s="330"/>
      <c r="J43" s="331"/>
      <c r="K43" s="331"/>
      <c r="L43" s="330"/>
      <c r="M43" s="331"/>
      <c r="N43" s="331"/>
      <c r="O43" s="331"/>
      <c r="P43" s="331"/>
      <c r="Q43" s="333"/>
      <c r="R43" s="337"/>
      <c r="S43" s="334"/>
      <c r="T43" s="334"/>
      <c r="U43" s="334"/>
      <c r="V43" s="334"/>
      <c r="W43" s="334"/>
      <c r="X43" s="334"/>
      <c r="Y43" s="334"/>
      <c r="Z43" s="334"/>
      <c r="AA43" s="334"/>
      <c r="AB43" s="334"/>
      <c r="AC43" s="334"/>
      <c r="AD43" s="334"/>
      <c r="AE43" s="334"/>
      <c r="AF43" s="334"/>
      <c r="AG43" s="334"/>
      <c r="AH43" s="63"/>
      <c r="AI43" s="63"/>
      <c r="AJ43" s="63"/>
      <c r="AK43" s="63"/>
      <c r="AL43" s="63"/>
      <c r="AM43" s="63"/>
      <c r="AN43" s="63"/>
      <c r="AO43" s="63"/>
      <c r="AP43" s="134" t="s">
        <v>426</v>
      </c>
    </row>
    <row r="44" spans="5:42">
      <c r="E44" s="337"/>
      <c r="F44" s="337"/>
      <c r="G44" s="337"/>
      <c r="H44" s="337"/>
      <c r="I44" s="337"/>
      <c r="J44" s="337"/>
      <c r="K44" s="337"/>
      <c r="L44" s="337"/>
      <c r="M44" s="337"/>
      <c r="N44" s="337"/>
      <c r="O44" s="337"/>
      <c r="P44" s="337"/>
      <c r="Q44" s="337"/>
      <c r="R44" s="337"/>
      <c r="S44" s="334"/>
      <c r="T44" s="334"/>
      <c r="U44" s="334"/>
      <c r="V44" s="334"/>
      <c r="W44" s="334"/>
      <c r="X44" s="334"/>
      <c r="Y44" s="334"/>
      <c r="Z44" s="334"/>
      <c r="AA44" s="334"/>
      <c r="AB44" s="334"/>
      <c r="AC44" s="334"/>
      <c r="AD44" s="334"/>
      <c r="AE44" s="334"/>
      <c r="AF44" s="334"/>
      <c r="AG44" s="334"/>
      <c r="AH44" s="63"/>
      <c r="AI44" s="63"/>
      <c r="AJ44" s="63"/>
      <c r="AK44" s="63"/>
      <c r="AL44" s="63"/>
      <c r="AM44" s="63"/>
      <c r="AN44" s="63"/>
      <c r="AO44" s="63"/>
    </row>
    <row r="45" spans="5:42">
      <c r="E45" s="334"/>
      <c r="F45" s="334"/>
      <c r="G45" s="334"/>
      <c r="H45" s="334"/>
      <c r="I45" s="334"/>
      <c r="J45" s="334"/>
      <c r="K45" s="334"/>
      <c r="L45" s="334"/>
      <c r="M45" s="334"/>
      <c r="N45" s="334"/>
      <c r="O45" s="334"/>
      <c r="P45" s="334"/>
      <c r="Q45" s="334"/>
      <c r="R45" s="334"/>
      <c r="S45" s="334"/>
      <c r="T45" s="334"/>
      <c r="U45" s="334"/>
      <c r="V45" s="334"/>
      <c r="W45" s="334"/>
      <c r="X45" s="334"/>
      <c r="Y45" s="334"/>
      <c r="Z45" s="334"/>
      <c r="AA45" s="334"/>
      <c r="AB45" s="334"/>
      <c r="AC45" s="334"/>
      <c r="AD45" s="334"/>
      <c r="AE45" s="334"/>
      <c r="AF45" s="334"/>
      <c r="AG45" s="334"/>
      <c r="AH45" s="63"/>
      <c r="AI45" s="63"/>
      <c r="AJ45" s="63"/>
      <c r="AK45" s="63"/>
      <c r="AL45" s="63"/>
      <c r="AM45" s="63"/>
      <c r="AN45" s="63"/>
      <c r="AO45" s="63"/>
    </row>
    <row r="46" spans="5:42">
      <c r="E46" s="513" t="s">
        <v>511</v>
      </c>
      <c r="F46" s="513"/>
      <c r="G46" s="513"/>
      <c r="H46" s="513"/>
      <c r="I46" s="513"/>
      <c r="J46" s="513"/>
      <c r="K46" s="513"/>
      <c r="L46" s="513"/>
      <c r="M46" s="513"/>
      <c r="N46" s="513"/>
      <c r="O46" s="513"/>
      <c r="P46" s="513"/>
      <c r="Q46" s="513"/>
      <c r="R46" s="513"/>
      <c r="S46" s="513"/>
      <c r="T46" s="513"/>
      <c r="U46" s="513"/>
      <c r="V46" s="513"/>
      <c r="W46" s="513"/>
      <c r="X46" s="513"/>
      <c r="Y46" s="513"/>
      <c r="Z46" s="513"/>
      <c r="AA46" s="513"/>
      <c r="AB46" s="513"/>
      <c r="AC46" s="513"/>
      <c r="AD46" s="513"/>
      <c r="AE46" s="513"/>
      <c r="AF46" s="513"/>
      <c r="AG46" s="338"/>
      <c r="AH46" s="345"/>
      <c r="AI46" s="324"/>
      <c r="AJ46" s="324"/>
      <c r="AK46" s="324"/>
      <c r="AL46" s="324"/>
      <c r="AM46" s="324"/>
      <c r="AN46" s="324"/>
      <c r="AO46" s="324"/>
    </row>
    <row r="47" spans="5:42">
      <c r="E47" s="514"/>
      <c r="F47" s="514"/>
      <c r="G47" s="514"/>
      <c r="H47" s="514"/>
      <c r="I47" s="514"/>
      <c r="J47" s="514"/>
      <c r="K47" s="514"/>
      <c r="L47" s="514"/>
      <c r="M47" s="514"/>
      <c r="N47" s="514"/>
      <c r="O47" s="514"/>
      <c r="P47" s="514"/>
      <c r="Q47" s="514"/>
      <c r="R47" s="514"/>
      <c r="S47" s="514"/>
      <c r="T47" s="514"/>
      <c r="U47" s="514"/>
      <c r="V47" s="514"/>
      <c r="W47" s="514"/>
      <c r="X47" s="514"/>
      <c r="Y47" s="514"/>
      <c r="Z47" s="514"/>
      <c r="AA47" s="514"/>
      <c r="AB47" s="514"/>
      <c r="AC47" s="514"/>
      <c r="AD47" s="514"/>
      <c r="AE47" s="514"/>
      <c r="AF47" s="514"/>
      <c r="AG47" s="346"/>
      <c r="AH47" s="345"/>
      <c r="AI47" s="324"/>
      <c r="AJ47" s="324"/>
      <c r="AK47" s="324"/>
      <c r="AL47" s="324"/>
      <c r="AM47" s="324"/>
      <c r="AN47" s="324"/>
      <c r="AO47" s="324"/>
    </row>
    <row r="48" spans="5:42">
      <c r="E48" s="323"/>
      <c r="F48" s="323"/>
      <c r="G48" s="323"/>
      <c r="H48" s="323"/>
      <c r="I48" s="323"/>
      <c r="J48" s="323"/>
      <c r="K48" s="323"/>
      <c r="L48" s="323"/>
      <c r="M48" s="323"/>
      <c r="N48" s="323"/>
      <c r="O48" s="323"/>
      <c r="P48" s="323"/>
      <c r="Q48" s="323"/>
      <c r="R48" s="323"/>
      <c r="S48" s="323"/>
      <c r="T48" s="323"/>
      <c r="U48" s="323"/>
      <c r="V48" s="323"/>
      <c r="W48" s="323"/>
      <c r="X48" s="323"/>
      <c r="Y48" s="323"/>
      <c r="Z48" s="323"/>
      <c r="AA48" s="323"/>
      <c r="AB48" s="323"/>
      <c r="AC48" s="323"/>
      <c r="AD48" s="323"/>
      <c r="AE48" s="325"/>
      <c r="AF48" s="325"/>
      <c r="AG48" s="339"/>
      <c r="AH48" s="345"/>
      <c r="AI48" s="324"/>
      <c r="AJ48" s="324"/>
      <c r="AK48" s="324"/>
      <c r="AL48" s="324"/>
      <c r="AM48" s="324"/>
      <c r="AN48" s="324"/>
      <c r="AO48" s="324"/>
    </row>
    <row r="49" spans="5:42">
      <c r="E49" s="516" t="s">
        <v>167</v>
      </c>
      <c r="F49" s="516" t="s">
        <v>168</v>
      </c>
      <c r="G49" s="516" t="s">
        <v>169</v>
      </c>
      <c r="H49" s="516" t="s">
        <v>5</v>
      </c>
      <c r="I49" s="516" t="s">
        <v>170</v>
      </c>
      <c r="J49" s="516"/>
      <c r="K49" s="516"/>
      <c r="L49" s="516"/>
      <c r="M49" s="516"/>
      <c r="N49" s="516"/>
      <c r="O49" s="519" t="s">
        <v>171</v>
      </c>
      <c r="P49" s="519"/>
      <c r="Q49" s="519"/>
      <c r="R49" s="519"/>
      <c r="S49" s="519"/>
      <c r="T49" s="519"/>
      <c r="U49" s="519"/>
      <c r="V49" s="519"/>
      <c r="W49" s="519"/>
      <c r="X49" s="519"/>
      <c r="Y49" s="519"/>
      <c r="Z49" s="519"/>
      <c r="AA49" s="516" t="s">
        <v>172</v>
      </c>
      <c r="AB49" s="516"/>
      <c r="AC49" s="516"/>
      <c r="AD49" s="516"/>
      <c r="AE49" s="516"/>
      <c r="AF49" s="516"/>
      <c r="AG49" s="337"/>
      <c r="AH49" s="317"/>
      <c r="AI49" s="63"/>
      <c r="AJ49" s="63"/>
      <c r="AK49" s="63"/>
      <c r="AL49" s="63"/>
      <c r="AM49" s="63"/>
      <c r="AN49" s="63"/>
      <c r="AO49" s="63"/>
    </row>
    <row r="50" spans="5:42">
      <c r="E50" s="516"/>
      <c r="F50" s="516"/>
      <c r="G50" s="516"/>
      <c r="H50" s="516"/>
      <c r="I50" s="516" t="s">
        <v>437</v>
      </c>
      <c r="J50" s="516"/>
      <c r="K50" s="516"/>
      <c r="L50" s="516" t="s">
        <v>512</v>
      </c>
      <c r="M50" s="516"/>
      <c r="N50" s="516"/>
      <c r="O50" s="516" t="s">
        <v>175</v>
      </c>
      <c r="P50" s="516"/>
      <c r="Q50" s="516"/>
      <c r="R50" s="516" t="s">
        <v>221</v>
      </c>
      <c r="S50" s="516"/>
      <c r="T50" s="516"/>
      <c r="U50" s="516"/>
      <c r="V50" s="516"/>
      <c r="W50" s="516"/>
      <c r="X50" s="516" t="s">
        <v>513</v>
      </c>
      <c r="Y50" s="516"/>
      <c r="Z50" s="516"/>
      <c r="AA50" s="516" t="s">
        <v>437</v>
      </c>
      <c r="AB50" s="516"/>
      <c r="AC50" s="516"/>
      <c r="AD50" s="516" t="s">
        <v>514</v>
      </c>
      <c r="AE50" s="516"/>
      <c r="AF50" s="516"/>
      <c r="AG50" s="337"/>
      <c r="AH50" s="317"/>
      <c r="AI50" s="63"/>
      <c r="AJ50" s="63"/>
      <c r="AK50" s="63"/>
      <c r="AL50" s="63"/>
      <c r="AM50" s="63"/>
      <c r="AN50" s="63"/>
      <c r="AO50" s="63"/>
    </row>
    <row r="51" spans="5:42" ht="30.75" customHeight="1">
      <c r="E51" s="516"/>
      <c r="F51" s="516"/>
      <c r="G51" s="516"/>
      <c r="H51" s="516"/>
      <c r="I51" s="516"/>
      <c r="J51" s="516"/>
      <c r="K51" s="516"/>
      <c r="L51" s="516"/>
      <c r="M51" s="516"/>
      <c r="N51" s="516"/>
      <c r="O51" s="516"/>
      <c r="P51" s="516"/>
      <c r="Q51" s="516"/>
      <c r="R51" s="516" t="s">
        <v>173</v>
      </c>
      <c r="S51" s="516"/>
      <c r="T51" s="516"/>
      <c r="U51" s="516" t="s">
        <v>512</v>
      </c>
      <c r="V51" s="516"/>
      <c r="W51" s="516"/>
      <c r="X51" s="516"/>
      <c r="Y51" s="516"/>
      <c r="Z51" s="516"/>
      <c r="AA51" s="516"/>
      <c r="AB51" s="516"/>
      <c r="AC51" s="516"/>
      <c r="AD51" s="516"/>
      <c r="AE51" s="516"/>
      <c r="AF51" s="516"/>
      <c r="AG51" s="337"/>
      <c r="AH51" s="317"/>
      <c r="AI51" s="63"/>
      <c r="AJ51" s="63"/>
      <c r="AK51" s="63"/>
      <c r="AL51" s="63"/>
      <c r="AM51" s="63"/>
      <c r="AN51" s="63"/>
      <c r="AO51" s="63"/>
    </row>
    <row r="52" spans="5:42" s="359" customFormat="1">
      <c r="E52" s="357">
        <v>1</v>
      </c>
      <c r="F52" s="357">
        <v>2</v>
      </c>
      <c r="G52" s="357">
        <v>3</v>
      </c>
      <c r="H52" s="357">
        <v>4</v>
      </c>
      <c r="I52" s="357"/>
      <c r="J52" s="357">
        <v>5</v>
      </c>
      <c r="K52" s="357"/>
      <c r="L52" s="517">
        <v>6</v>
      </c>
      <c r="M52" s="517"/>
      <c r="N52" s="517"/>
      <c r="O52" s="357"/>
      <c r="P52" s="357">
        <v>7</v>
      </c>
      <c r="Q52" s="357"/>
      <c r="R52" s="517">
        <v>8</v>
      </c>
      <c r="S52" s="517"/>
      <c r="T52" s="517"/>
      <c r="U52" s="357"/>
      <c r="V52" s="357">
        <v>9</v>
      </c>
      <c r="W52" s="357"/>
      <c r="X52" s="517">
        <v>10</v>
      </c>
      <c r="Y52" s="517"/>
      <c r="Z52" s="517"/>
      <c r="AA52" s="357"/>
      <c r="AB52" s="357">
        <v>11</v>
      </c>
      <c r="AC52" s="357"/>
      <c r="AD52" s="517">
        <v>12</v>
      </c>
      <c r="AE52" s="517"/>
      <c r="AF52" s="517"/>
      <c r="AG52" s="360"/>
      <c r="AH52" s="362"/>
      <c r="AI52" s="361"/>
      <c r="AJ52" s="361"/>
      <c r="AK52" s="361"/>
      <c r="AL52" s="361"/>
      <c r="AM52" s="361"/>
      <c r="AN52" s="361"/>
      <c r="AO52" s="361"/>
      <c r="AP52" s="134"/>
    </row>
    <row r="53" spans="5:42">
      <c r="E53" s="511" t="s">
        <v>515</v>
      </c>
      <c r="F53" s="518" t="s">
        <v>516</v>
      </c>
      <c r="G53" s="271" t="str">
        <f>"за "&amp;IF(List_01_reporting_period="","отчётный год",List_01_reporting_period&amp;" год")</f>
        <v>за 2017 год</v>
      </c>
      <c r="H53" s="327">
        <v>5140</v>
      </c>
      <c r="I53" s="434"/>
      <c r="J53" s="285">
        <f t="array" ref="J53">ABS(SUM(IF($AH$55:$AH$57="c",IF(I$55:I$57="(",-J$55:J$57,J$55:J$57))))</f>
        <v>0</v>
      </c>
      <c r="K53" s="274" t="str">
        <f>IF(I53="(",")","")</f>
        <v/>
      </c>
      <c r="L53" s="328" t="s">
        <v>181</v>
      </c>
      <c r="M53" s="285">
        <f>SUMIF($AH$55:$AH$57,$AH53,M$55:M$57)</f>
        <v>0</v>
      </c>
      <c r="N53" s="328" t="s">
        <v>182</v>
      </c>
      <c r="O53" s="434"/>
      <c r="P53" s="285">
        <f t="array" ref="P53">ABS(SUM(IF($AH$55:$AH$57="c",IF(O$55:O$57="(",-P$55:P$57,P$55:P$57))))</f>
        <v>0</v>
      </c>
      <c r="Q53" s="274" t="str">
        <f>IF(O53="(",")","")</f>
        <v/>
      </c>
      <c r="R53" s="328" t="s">
        <v>181</v>
      </c>
      <c r="S53" s="285">
        <f>SUMIF($AH$55:$AH$57,$AH53,S$55:S$57)</f>
        <v>0</v>
      </c>
      <c r="T53" s="328" t="s">
        <v>182</v>
      </c>
      <c r="U53" s="434"/>
      <c r="V53" s="285">
        <f t="array" ref="V53">ABS(SUM(IF($AH$55:$AH$57="c",IF(U$55:U$57="(",-V$55:V$57,V$55:V$57))))</f>
        <v>0</v>
      </c>
      <c r="W53" s="274" t="str">
        <f>IF(U53="(",")","")</f>
        <v/>
      </c>
      <c r="X53" s="328" t="s">
        <v>181</v>
      </c>
      <c r="Y53" s="285">
        <f>SUMIF($AH$55:$AH$57,$AH53,Y$55:Y$57)</f>
        <v>0</v>
      </c>
      <c r="Z53" s="328" t="s">
        <v>182</v>
      </c>
      <c r="AA53" s="434"/>
      <c r="AB53" s="285">
        <f t="array" ref="AB53">ABS(SUM(IF($AH$55:$AH$57="c",IF(AA$55:AA$57="(",-AB$55:AB$57,AB$55:AB$57))))</f>
        <v>0</v>
      </c>
      <c r="AC53" s="434"/>
      <c r="AD53" s="328" t="s">
        <v>181</v>
      </c>
      <c r="AE53" s="285">
        <f>SUMIF($AH$55:$AH$57,$AH53,AE$55:AE$57)</f>
        <v>0</v>
      </c>
      <c r="AF53" s="328" t="s">
        <v>182</v>
      </c>
      <c r="AG53" s="314"/>
      <c r="AH53" s="320" t="s">
        <v>183</v>
      </c>
      <c r="AI53" s="320"/>
      <c r="AJ53" s="63"/>
      <c r="AK53" s="63"/>
      <c r="AL53" s="63"/>
      <c r="AM53" s="63"/>
      <c r="AN53" s="63"/>
      <c r="AO53" s="63"/>
    </row>
    <row r="54" spans="5:42">
      <c r="E54" s="511"/>
      <c r="F54" s="518"/>
      <c r="G54" s="271" t="str">
        <f>"за "&amp;IF(List_01_reporting_period="","предыдущий год",List_01_reporting_period-1&amp;" год")</f>
        <v>за 2016 год</v>
      </c>
      <c r="H54" s="327">
        <v>5150</v>
      </c>
      <c r="I54" s="434"/>
      <c r="J54" s="285">
        <f t="array" ref="J54">ABS(SUM(IF($AH$55:$AH$57="p",IF(I$55:I$57="(",-J$55:J$57,J$55:J$57))))</f>
        <v>0</v>
      </c>
      <c r="K54" s="274" t="str">
        <f>IF(I54="(",")","")</f>
        <v/>
      </c>
      <c r="L54" s="275" t="s">
        <v>181</v>
      </c>
      <c r="M54" s="285">
        <f>SUMIF($AH$55:$AH$57,$AH54,M$55:M$57)</f>
        <v>0</v>
      </c>
      <c r="N54" s="274" t="s">
        <v>182</v>
      </c>
      <c r="O54" s="434"/>
      <c r="P54" s="285">
        <f t="array" ref="P54">ABS(SUM(IF($AH$55:$AH$57="p",IF(O$55:O$57="(",-P$55:P$57,P$55:P$57))))</f>
        <v>0</v>
      </c>
      <c r="Q54" s="274" t="str">
        <f>IF(O54="(",")","")</f>
        <v/>
      </c>
      <c r="R54" s="275" t="s">
        <v>181</v>
      </c>
      <c r="S54" s="285">
        <f>SUMIF($AH$55:$AH$57,$AH54,S$55:S$57)</f>
        <v>0</v>
      </c>
      <c r="T54" s="274" t="s">
        <v>182</v>
      </c>
      <c r="U54" s="434"/>
      <c r="V54" s="285">
        <f t="array" ref="V54">ABS(SUM(IF($AH$55:$AH$57="p",IF(U$55:U$57="(",-V$55:V$57,V$55:V$57))))</f>
        <v>0</v>
      </c>
      <c r="W54" s="274" t="str">
        <f>IF(U54="(",")","")</f>
        <v/>
      </c>
      <c r="X54" s="275" t="s">
        <v>181</v>
      </c>
      <c r="Y54" s="285">
        <f>SUMIF($AH$55:$AH$57,$AH54,Y$55:Y$57)</f>
        <v>0</v>
      </c>
      <c r="Z54" s="274" t="s">
        <v>182</v>
      </c>
      <c r="AA54" s="434"/>
      <c r="AB54" s="285">
        <f t="array" ref="AB54">ABS(SUM(IF($AH$55:$AH$57="p",IF(AA$55:AA$57="(",-AB$55:AB$57,AB$55:AB$57))))</f>
        <v>0</v>
      </c>
      <c r="AC54" s="434"/>
      <c r="AD54" s="275" t="s">
        <v>181</v>
      </c>
      <c r="AE54" s="285">
        <f>SUMIF($AH$55:$AH$57,$AH54,AE$55:AE$57)</f>
        <v>0</v>
      </c>
      <c r="AF54" s="274" t="s">
        <v>182</v>
      </c>
      <c r="AG54" s="314"/>
      <c r="AH54" s="320" t="s">
        <v>184</v>
      </c>
      <c r="AI54" s="320"/>
      <c r="AJ54" s="63"/>
      <c r="AK54" s="63"/>
      <c r="AL54" s="63"/>
      <c r="AM54" s="63"/>
      <c r="AN54" s="63"/>
      <c r="AO54" s="63"/>
    </row>
    <row r="55" spans="5:42">
      <c r="E55" s="511" t="s">
        <v>517</v>
      </c>
      <c r="F55" s="523" t="s">
        <v>516</v>
      </c>
      <c r="G55" s="271" t="str">
        <f>"за "&amp;IF(List_01_reporting_period="","отчётный год",List_01_reporting_period&amp;" год")</f>
        <v>за 2017 год</v>
      </c>
      <c r="H55" s="243" t="s">
        <v>518</v>
      </c>
      <c r="I55" s="243"/>
      <c r="J55" s="244"/>
      <c r="K55" s="274" t="str">
        <f>IF(I55="(",")","")</f>
        <v/>
      </c>
      <c r="L55" s="275" t="s">
        <v>181</v>
      </c>
      <c r="M55" s="244"/>
      <c r="N55" s="274" t="s">
        <v>182</v>
      </c>
      <c r="O55" s="243"/>
      <c r="P55" s="244"/>
      <c r="Q55" s="274" t="str">
        <f>IF(O55="(",")","")</f>
        <v/>
      </c>
      <c r="R55" s="275" t="s">
        <v>181</v>
      </c>
      <c r="S55" s="244"/>
      <c r="T55" s="274" t="s">
        <v>182</v>
      </c>
      <c r="U55" s="243"/>
      <c r="V55" s="244"/>
      <c r="W55" s="274"/>
      <c r="X55" s="275" t="s">
        <v>181</v>
      </c>
      <c r="Y55" s="244"/>
      <c r="Z55" s="274" t="s">
        <v>182</v>
      </c>
      <c r="AA55" s="243"/>
      <c r="AB55" s="244"/>
      <c r="AC55" s="434"/>
      <c r="AD55" s="275" t="s">
        <v>181</v>
      </c>
      <c r="AE55" s="244"/>
      <c r="AF55" s="274" t="s">
        <v>182</v>
      </c>
      <c r="AG55" s="314"/>
      <c r="AH55" s="320" t="s">
        <v>183</v>
      </c>
      <c r="AI55" s="320"/>
      <c r="AJ55" s="63"/>
      <c r="AK55" s="63"/>
      <c r="AL55" s="63"/>
      <c r="AM55" s="63"/>
      <c r="AN55" s="63"/>
      <c r="AO55" s="63"/>
    </row>
    <row r="56" spans="5:42">
      <c r="E56" s="511"/>
      <c r="F56" s="523"/>
      <c r="G56" s="271" t="str">
        <f>"за "&amp;IF(List_01_reporting_period="","предыдущий год",List_01_reporting_period-1&amp;" год")</f>
        <v>за 2016 год</v>
      </c>
      <c r="H56" s="243" t="s">
        <v>519</v>
      </c>
      <c r="I56" s="243"/>
      <c r="J56" s="244"/>
      <c r="K56" s="274" t="str">
        <f>IF(I56="(",")","")</f>
        <v/>
      </c>
      <c r="L56" s="275" t="s">
        <v>181</v>
      </c>
      <c r="M56" s="244"/>
      <c r="N56" s="274" t="s">
        <v>182</v>
      </c>
      <c r="O56" s="243"/>
      <c r="P56" s="244"/>
      <c r="Q56" s="274" t="str">
        <f>IF(O56="(",")","")</f>
        <v/>
      </c>
      <c r="R56" s="275" t="s">
        <v>181</v>
      </c>
      <c r="S56" s="244"/>
      <c r="T56" s="274" t="s">
        <v>182</v>
      </c>
      <c r="U56" s="243"/>
      <c r="V56" s="244"/>
      <c r="W56" s="274"/>
      <c r="X56" s="275" t="s">
        <v>181</v>
      </c>
      <c r="Y56" s="244"/>
      <c r="Z56" s="274" t="s">
        <v>182</v>
      </c>
      <c r="AA56" s="243"/>
      <c r="AB56" s="244"/>
      <c r="AC56" s="434"/>
      <c r="AD56" s="275" t="s">
        <v>181</v>
      </c>
      <c r="AE56" s="244"/>
      <c r="AF56" s="274" t="s">
        <v>182</v>
      </c>
      <c r="AG56" s="314"/>
      <c r="AH56" s="320" t="s">
        <v>184</v>
      </c>
      <c r="AI56" s="320"/>
      <c r="AJ56" s="63"/>
      <c r="AK56" s="63"/>
      <c r="AL56" s="63"/>
      <c r="AM56" s="63"/>
      <c r="AN56" s="63"/>
      <c r="AO56" s="63"/>
    </row>
    <row r="57" spans="5:42">
      <c r="E57" s="329"/>
      <c r="F57" s="321" t="s">
        <v>520</v>
      </c>
      <c r="G57" s="330"/>
      <c r="H57" s="330"/>
      <c r="I57" s="330"/>
      <c r="J57" s="331"/>
      <c r="K57" s="331"/>
      <c r="L57" s="330"/>
      <c r="M57" s="331"/>
      <c r="N57" s="331"/>
      <c r="O57" s="331"/>
      <c r="P57" s="332"/>
      <c r="Q57" s="332"/>
      <c r="R57" s="332"/>
      <c r="S57" s="332"/>
      <c r="T57" s="332"/>
      <c r="U57" s="332"/>
      <c r="V57" s="331"/>
      <c r="W57" s="331"/>
      <c r="X57" s="332"/>
      <c r="Y57" s="332"/>
      <c r="Z57" s="332"/>
      <c r="AA57" s="331"/>
      <c r="AB57" s="331"/>
      <c r="AC57" s="331"/>
      <c r="AD57" s="332"/>
      <c r="AE57" s="331"/>
      <c r="AF57" s="333"/>
      <c r="AG57" s="314"/>
      <c r="AH57" s="317"/>
      <c r="AI57" s="63"/>
      <c r="AJ57" s="63"/>
      <c r="AK57" s="63"/>
      <c r="AL57" s="63"/>
      <c r="AM57" s="63"/>
      <c r="AN57" s="63"/>
      <c r="AO57" s="63"/>
      <c r="AP57" s="134" t="s">
        <v>427</v>
      </c>
    </row>
    <row r="58" spans="5:42">
      <c r="E58" s="337"/>
      <c r="F58" s="337"/>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7"/>
      <c r="AE58" s="337"/>
      <c r="AF58" s="337"/>
      <c r="AG58" s="314"/>
      <c r="AH58" s="347"/>
      <c r="AI58" s="63"/>
      <c r="AJ58" s="63"/>
      <c r="AK58" s="63"/>
      <c r="AL58" s="63"/>
      <c r="AM58" s="63"/>
      <c r="AN58" s="63"/>
      <c r="AO58" s="63"/>
    </row>
    <row r="59" spans="5:42">
      <c r="E59" s="334"/>
      <c r="F59" s="334"/>
      <c r="G59" s="334"/>
      <c r="H59" s="334"/>
      <c r="I59" s="334"/>
      <c r="J59" s="334"/>
      <c r="K59" s="334"/>
      <c r="L59" s="334"/>
      <c r="M59" s="334"/>
      <c r="N59" s="334"/>
      <c r="O59" s="334"/>
      <c r="P59" s="334"/>
      <c r="Q59" s="334"/>
      <c r="R59" s="334"/>
      <c r="S59" s="334"/>
      <c r="T59" s="334"/>
      <c r="U59" s="334"/>
      <c r="V59" s="334"/>
      <c r="W59" s="334"/>
      <c r="X59" s="334"/>
      <c r="Y59" s="334"/>
      <c r="Z59" s="334"/>
      <c r="AA59" s="334"/>
      <c r="AB59" s="334"/>
      <c r="AC59" s="334"/>
      <c r="AD59" s="334"/>
      <c r="AE59" s="334"/>
      <c r="AF59" s="334"/>
      <c r="AG59" s="63"/>
      <c r="AH59" s="63"/>
      <c r="AI59" s="63"/>
      <c r="AJ59" s="63"/>
      <c r="AK59" s="63"/>
      <c r="AL59" s="63"/>
      <c r="AM59" s="63"/>
      <c r="AN59" s="63"/>
      <c r="AO59" s="63"/>
    </row>
    <row r="60" spans="5:42">
      <c r="E60" s="513" t="s">
        <v>521</v>
      </c>
      <c r="F60" s="513"/>
      <c r="G60" s="513"/>
      <c r="H60" s="513"/>
      <c r="I60" s="513"/>
      <c r="J60" s="513"/>
      <c r="K60" s="513"/>
      <c r="L60" s="513"/>
      <c r="M60" s="513"/>
      <c r="N60" s="513"/>
      <c r="O60" s="513"/>
      <c r="P60" s="513"/>
      <c r="Q60" s="513"/>
      <c r="R60" s="513"/>
      <c r="S60" s="513"/>
      <c r="T60" s="513"/>
      <c r="U60" s="513"/>
      <c r="V60" s="513"/>
      <c r="W60" s="513"/>
      <c r="X60" s="338"/>
      <c r="Y60" s="348"/>
      <c r="Z60" s="348"/>
      <c r="AA60" s="339"/>
      <c r="AB60" s="348"/>
      <c r="AC60" s="348"/>
      <c r="AD60" s="346"/>
      <c r="AE60" s="349"/>
      <c r="AF60" s="348"/>
      <c r="AG60" s="324"/>
      <c r="AH60" s="345"/>
      <c r="AI60" s="324"/>
      <c r="AJ60" s="324"/>
      <c r="AK60" s="324"/>
      <c r="AL60" s="324"/>
      <c r="AM60" s="324"/>
      <c r="AN60" s="324"/>
      <c r="AO60" s="324"/>
    </row>
    <row r="61" spans="5:42">
      <c r="E61" s="514"/>
      <c r="F61" s="514"/>
      <c r="G61" s="514"/>
      <c r="H61" s="514"/>
      <c r="I61" s="514"/>
      <c r="J61" s="514"/>
      <c r="K61" s="514"/>
      <c r="L61" s="514"/>
      <c r="M61" s="514"/>
      <c r="N61" s="514"/>
      <c r="O61" s="514"/>
      <c r="P61" s="514"/>
      <c r="Q61" s="514"/>
      <c r="R61" s="514"/>
      <c r="S61" s="514"/>
      <c r="T61" s="514"/>
      <c r="U61" s="514"/>
      <c r="V61" s="514"/>
      <c r="W61" s="514"/>
      <c r="X61" s="350"/>
      <c r="Y61" s="348"/>
      <c r="Z61" s="348"/>
      <c r="AA61" s="339"/>
      <c r="AB61" s="348"/>
      <c r="AC61" s="348"/>
      <c r="AD61" s="346"/>
      <c r="AE61" s="349"/>
      <c r="AF61" s="348"/>
      <c r="AG61" s="324"/>
      <c r="AH61" s="324"/>
      <c r="AI61" s="324"/>
      <c r="AJ61" s="324"/>
      <c r="AK61" s="324"/>
      <c r="AL61" s="324"/>
      <c r="AM61" s="324"/>
      <c r="AN61" s="324"/>
      <c r="AO61" s="324"/>
    </row>
    <row r="62" spans="5:42">
      <c r="E62" s="323"/>
      <c r="F62" s="323"/>
      <c r="G62" s="323"/>
      <c r="H62" s="323"/>
      <c r="I62" s="323"/>
      <c r="J62" s="323"/>
      <c r="K62" s="323"/>
      <c r="L62" s="323"/>
      <c r="M62" s="323"/>
      <c r="N62" s="323"/>
      <c r="O62" s="323"/>
      <c r="P62" s="323"/>
      <c r="Q62" s="323"/>
      <c r="R62" s="323"/>
      <c r="S62" s="323"/>
      <c r="T62" s="323"/>
      <c r="U62" s="323"/>
      <c r="V62" s="323"/>
      <c r="W62" s="323"/>
      <c r="X62" s="339"/>
      <c r="Y62" s="349"/>
      <c r="Z62" s="348"/>
      <c r="AA62" s="348"/>
      <c r="AB62" s="348"/>
      <c r="AC62" s="348"/>
      <c r="AD62" s="348"/>
      <c r="AE62" s="348"/>
      <c r="AF62" s="348"/>
      <c r="AG62" s="324"/>
      <c r="AH62" s="324"/>
      <c r="AI62" s="324"/>
      <c r="AJ62" s="324"/>
      <c r="AK62" s="324"/>
      <c r="AL62" s="324"/>
      <c r="AM62" s="324"/>
      <c r="AN62" s="324"/>
      <c r="AO62" s="324"/>
    </row>
    <row r="63" spans="5:42">
      <c r="E63" s="516" t="s">
        <v>167</v>
      </c>
      <c r="F63" s="516" t="s">
        <v>168</v>
      </c>
      <c r="G63" s="516" t="s">
        <v>169</v>
      </c>
      <c r="H63" s="516" t="s">
        <v>5</v>
      </c>
      <c r="I63" s="516" t="s">
        <v>170</v>
      </c>
      <c r="J63" s="516"/>
      <c r="K63" s="516"/>
      <c r="L63" s="519" t="s">
        <v>171</v>
      </c>
      <c r="M63" s="519"/>
      <c r="N63" s="519"/>
      <c r="O63" s="519"/>
      <c r="P63" s="519"/>
      <c r="Q63" s="519"/>
      <c r="R63" s="519"/>
      <c r="S63" s="519"/>
      <c r="T63" s="519"/>
      <c r="U63" s="516" t="s">
        <v>172</v>
      </c>
      <c r="V63" s="516"/>
      <c r="W63" s="516"/>
      <c r="X63" s="337"/>
      <c r="Y63" s="351"/>
      <c r="Z63" s="334"/>
      <c r="AA63" s="334"/>
      <c r="AB63" s="334"/>
      <c r="AC63" s="334"/>
      <c r="AD63" s="334"/>
      <c r="AE63" s="334"/>
      <c r="AF63" s="334"/>
      <c r="AG63" s="63"/>
      <c r="AH63" s="63"/>
      <c r="AI63" s="63"/>
      <c r="AJ63" s="63"/>
      <c r="AK63" s="63"/>
      <c r="AL63" s="63"/>
      <c r="AM63" s="63"/>
      <c r="AN63" s="63"/>
      <c r="AO63" s="63"/>
    </row>
    <row r="64" spans="5:42" ht="38.25" customHeight="1">
      <c r="E64" s="516"/>
      <c r="F64" s="516"/>
      <c r="G64" s="516"/>
      <c r="H64" s="516"/>
      <c r="I64" s="516"/>
      <c r="J64" s="516"/>
      <c r="K64" s="516"/>
      <c r="L64" s="516" t="s">
        <v>458</v>
      </c>
      <c r="M64" s="516"/>
      <c r="N64" s="516"/>
      <c r="O64" s="516" t="s">
        <v>522</v>
      </c>
      <c r="P64" s="516"/>
      <c r="Q64" s="516"/>
      <c r="R64" s="516" t="s">
        <v>523</v>
      </c>
      <c r="S64" s="516"/>
      <c r="T64" s="516"/>
      <c r="U64" s="516"/>
      <c r="V64" s="516"/>
      <c r="W64" s="516"/>
      <c r="X64" s="337"/>
      <c r="Y64" s="351"/>
      <c r="Z64" s="334"/>
      <c r="AA64" s="334"/>
      <c r="AB64" s="334"/>
      <c r="AC64" s="334"/>
      <c r="AD64" s="334"/>
      <c r="AE64" s="334"/>
      <c r="AF64" s="334"/>
      <c r="AG64" s="63"/>
      <c r="AH64" s="63"/>
      <c r="AI64" s="63"/>
      <c r="AJ64" s="63"/>
      <c r="AK64" s="63"/>
      <c r="AL64" s="63"/>
      <c r="AM64" s="63"/>
      <c r="AN64" s="63"/>
      <c r="AO64" s="63"/>
    </row>
    <row r="65" spans="5:42" s="359" customFormat="1">
      <c r="E65" s="357">
        <v>1</v>
      </c>
      <c r="F65" s="357">
        <v>2</v>
      </c>
      <c r="G65" s="357">
        <v>3</v>
      </c>
      <c r="H65" s="357">
        <v>4</v>
      </c>
      <c r="I65" s="357"/>
      <c r="J65" s="357">
        <v>5</v>
      </c>
      <c r="K65" s="357"/>
      <c r="L65" s="357"/>
      <c r="M65" s="357">
        <v>6</v>
      </c>
      <c r="N65" s="357"/>
      <c r="O65" s="517">
        <v>7</v>
      </c>
      <c r="P65" s="517"/>
      <c r="Q65" s="517"/>
      <c r="R65" s="517">
        <v>8</v>
      </c>
      <c r="S65" s="517"/>
      <c r="T65" s="517"/>
      <c r="U65" s="357"/>
      <c r="V65" s="357">
        <v>9</v>
      </c>
      <c r="W65" s="357"/>
      <c r="X65" s="360"/>
      <c r="Y65" s="362"/>
      <c r="Z65" s="361"/>
      <c r="AA65" s="361"/>
      <c r="AB65" s="361"/>
      <c r="AC65" s="361"/>
      <c r="AD65" s="361"/>
      <c r="AE65" s="361"/>
      <c r="AF65" s="361"/>
      <c r="AG65" s="361"/>
      <c r="AH65" s="361"/>
      <c r="AI65" s="361"/>
      <c r="AJ65" s="361"/>
      <c r="AK65" s="361"/>
      <c r="AL65" s="361"/>
      <c r="AM65" s="361"/>
      <c r="AN65" s="361"/>
      <c r="AO65" s="361"/>
      <c r="AP65" s="134"/>
    </row>
    <row r="66" spans="5:42">
      <c r="E66" s="511" t="s">
        <v>524</v>
      </c>
      <c r="F66" s="522" t="s">
        <v>525</v>
      </c>
      <c r="G66" s="271" t="str">
        <f>"за "&amp;IF(List_01_reporting_period="","отчётный год",List_01_reporting_period&amp;" год")</f>
        <v>за 2017 год</v>
      </c>
      <c r="H66" s="327">
        <v>5160</v>
      </c>
      <c r="I66" s="434"/>
      <c r="J66" s="285">
        <f t="array" ref="J66">ABS(SUM(IF($Y$68:$Y$70="c",IF(I$68:I$70="(",-J$68:J$70,J$68:J$70))))</f>
        <v>0</v>
      </c>
      <c r="K66" s="271" t="str">
        <f>IF(I66="(",")","")</f>
        <v/>
      </c>
      <c r="L66" s="434"/>
      <c r="M66" s="285">
        <f t="array" ref="M66">ABS(SUM(IF($Y$68:$Y$70="c",IF(L$68:L$70="(",-M$68:M$70,M$68:M$70))))</f>
        <v>0</v>
      </c>
      <c r="N66" s="271" t="str">
        <f>IF(L66="(",")","")</f>
        <v/>
      </c>
      <c r="O66" s="328" t="s">
        <v>181</v>
      </c>
      <c r="P66" s="285">
        <f>SUMIF($Y$68:$Y$70,$Y66,P$68:P$70)</f>
        <v>0</v>
      </c>
      <c r="Q66" s="328" t="s">
        <v>182</v>
      </c>
      <c r="R66" s="328" t="s">
        <v>181</v>
      </c>
      <c r="S66" s="285">
        <f>SUMIF($Y$68:$Y$70,$Y66,S$68:S$70)</f>
        <v>0</v>
      </c>
      <c r="T66" s="328" t="s">
        <v>182</v>
      </c>
      <c r="U66" s="434"/>
      <c r="V66" s="285">
        <f t="array" ref="V66">ABS(SUM(IF($Y$68:$Y$70="c",IF(U$68:U$70="(",-V$68:V$70,V$68:V$70))))</f>
        <v>0</v>
      </c>
      <c r="W66" s="271" t="str">
        <f>IF(U66="(",")","")</f>
        <v/>
      </c>
      <c r="X66" s="314"/>
      <c r="Y66" s="317" t="s">
        <v>183</v>
      </c>
      <c r="Z66" s="63"/>
      <c r="AA66" s="63"/>
      <c r="AB66" s="63"/>
      <c r="AC66" s="63"/>
      <c r="AD66" s="63"/>
      <c r="AE66" s="63"/>
      <c r="AF66" s="63"/>
      <c r="AG66" s="63"/>
      <c r="AH66" s="63"/>
      <c r="AI66" s="63"/>
      <c r="AJ66" s="63"/>
      <c r="AK66" s="63"/>
      <c r="AL66" s="63"/>
      <c r="AM66" s="63"/>
      <c r="AN66" s="63"/>
      <c r="AO66" s="63"/>
    </row>
    <row r="67" spans="5:42">
      <c r="E67" s="511"/>
      <c r="F67" s="522"/>
      <c r="G67" s="271" t="str">
        <f>"за "&amp;IF(List_01_reporting_period="","предыдущий год",List_01_reporting_period-1&amp;" год")</f>
        <v>за 2016 год</v>
      </c>
      <c r="H67" s="327">
        <v>5170</v>
      </c>
      <c r="I67" s="434"/>
      <c r="J67" s="285">
        <f t="array" ref="J67">ABS(SUM(IF($Y$68:$Y$70="p",IF(I$68:I$70="(",-J$68:J$70,J$68:J$70))))</f>
        <v>0</v>
      </c>
      <c r="K67" s="271" t="str">
        <f>IF(I67="(",")","")</f>
        <v/>
      </c>
      <c r="L67" s="434"/>
      <c r="M67" s="285">
        <f t="array" ref="M67">ABS(SUM(IF($Y$68:$Y$70="p",IF(L$68:L$70="(",-M$68:M$70,M$68:M$70))))</f>
        <v>0</v>
      </c>
      <c r="N67" s="271" t="str">
        <f>IF(L67="(",")","")</f>
        <v/>
      </c>
      <c r="O67" s="275" t="s">
        <v>181</v>
      </c>
      <c r="P67" s="285">
        <f>SUMIF($Y$68:$Y$70,$Y67,P$68:P$70)</f>
        <v>0</v>
      </c>
      <c r="Q67" s="274" t="s">
        <v>182</v>
      </c>
      <c r="R67" s="275" t="s">
        <v>181</v>
      </c>
      <c r="S67" s="285">
        <f>SUMIF($Y$68:$Y$70,$Y67,S$68:S$70)</f>
        <v>0</v>
      </c>
      <c r="T67" s="274" t="s">
        <v>182</v>
      </c>
      <c r="U67" s="434"/>
      <c r="V67" s="285">
        <f t="array" ref="V67">ABS(SUM(IF($Y$68:$Y$70="p",IF(U$68:U$70="(",-V$68:V$70,V$68:V$70))))</f>
        <v>0</v>
      </c>
      <c r="W67" s="271" t="str">
        <f>IF(U67="(",")","")</f>
        <v/>
      </c>
      <c r="X67" s="314"/>
      <c r="Y67" s="317" t="s">
        <v>184</v>
      </c>
      <c r="Z67" s="63"/>
      <c r="AA67" s="63"/>
      <c r="AB67" s="63"/>
      <c r="AC67" s="63"/>
      <c r="AD67" s="63"/>
      <c r="AE67" s="63"/>
      <c r="AF67" s="63"/>
      <c r="AG67" s="63"/>
      <c r="AH67" s="63"/>
      <c r="AI67" s="63"/>
      <c r="AJ67" s="63"/>
      <c r="AK67" s="63"/>
      <c r="AL67" s="63"/>
      <c r="AM67" s="63"/>
      <c r="AN67" s="63"/>
      <c r="AO67" s="63"/>
    </row>
    <row r="68" spans="5:42">
      <c r="E68" s="511" t="s">
        <v>526</v>
      </c>
      <c r="F68" s="512" t="s">
        <v>525</v>
      </c>
      <c r="G68" s="271" t="str">
        <f>"за "&amp;IF(List_01_reporting_period="","отчётный год",List_01_reporting_period&amp;" год")</f>
        <v>за 2017 год</v>
      </c>
      <c r="H68" s="243" t="s">
        <v>527</v>
      </c>
      <c r="I68" s="243"/>
      <c r="J68" s="244"/>
      <c r="K68" s="274" t="str">
        <f>IF(I68="(",")","")</f>
        <v/>
      </c>
      <c r="L68" s="243"/>
      <c r="M68" s="244"/>
      <c r="N68" s="271" t="str">
        <f>IF(L68="(",")","")</f>
        <v/>
      </c>
      <c r="O68" s="275" t="s">
        <v>181</v>
      </c>
      <c r="P68" s="244"/>
      <c r="Q68" s="274" t="s">
        <v>182</v>
      </c>
      <c r="R68" s="275" t="s">
        <v>181</v>
      </c>
      <c r="S68" s="244"/>
      <c r="T68" s="274" t="s">
        <v>182</v>
      </c>
      <c r="U68" s="243"/>
      <c r="V68" s="244"/>
      <c r="W68" s="271" t="str">
        <f>IF(U68="(",")","")</f>
        <v/>
      </c>
      <c r="X68" s="314"/>
      <c r="Y68" s="317" t="s">
        <v>183</v>
      </c>
      <c r="Z68" s="63"/>
      <c r="AA68" s="63"/>
      <c r="AB68" s="63"/>
      <c r="AC68" s="63"/>
      <c r="AD68" s="63"/>
      <c r="AE68" s="63"/>
      <c r="AF68" s="63"/>
      <c r="AG68" s="63"/>
      <c r="AH68" s="63"/>
      <c r="AI68" s="63"/>
      <c r="AJ68" s="63"/>
      <c r="AK68" s="63"/>
      <c r="AL68" s="63"/>
      <c r="AM68" s="63"/>
      <c r="AN68" s="63"/>
      <c r="AO68" s="63"/>
    </row>
    <row r="69" spans="5:42">
      <c r="E69" s="511"/>
      <c r="F69" s="512"/>
      <c r="G69" s="271" t="str">
        <f>"за "&amp;IF(List_01_reporting_period="","предыдущий год",List_01_reporting_period-1&amp;" год")</f>
        <v>за 2016 год</v>
      </c>
      <c r="H69" s="243" t="s">
        <v>528</v>
      </c>
      <c r="I69" s="243"/>
      <c r="J69" s="244"/>
      <c r="K69" s="274" t="str">
        <f>IF(I69="(",")","")</f>
        <v/>
      </c>
      <c r="L69" s="243"/>
      <c r="M69" s="244"/>
      <c r="N69" s="271" t="str">
        <f>IF(L69="(",")","")</f>
        <v/>
      </c>
      <c r="O69" s="275" t="s">
        <v>181</v>
      </c>
      <c r="P69" s="244"/>
      <c r="Q69" s="274" t="s">
        <v>182</v>
      </c>
      <c r="R69" s="275" t="s">
        <v>181</v>
      </c>
      <c r="S69" s="244"/>
      <c r="T69" s="274" t="s">
        <v>182</v>
      </c>
      <c r="U69" s="243"/>
      <c r="V69" s="244"/>
      <c r="W69" s="271" t="str">
        <f>IF(U69="(",")","")</f>
        <v/>
      </c>
      <c r="X69" s="314"/>
      <c r="Y69" s="317" t="s">
        <v>184</v>
      </c>
      <c r="Z69" s="63"/>
      <c r="AA69" s="63"/>
      <c r="AB69" s="63"/>
      <c r="AC69" s="63"/>
      <c r="AD69" s="63"/>
      <c r="AE69" s="63"/>
      <c r="AF69" s="63"/>
      <c r="AG69" s="63"/>
      <c r="AH69" s="63"/>
      <c r="AI69" s="63"/>
      <c r="AJ69" s="63"/>
      <c r="AK69" s="63"/>
      <c r="AL69" s="63"/>
      <c r="AM69" s="63"/>
      <c r="AN69" s="63"/>
      <c r="AO69" s="63"/>
    </row>
    <row r="70" spans="5:42">
      <c r="E70" s="329"/>
      <c r="F70" s="321" t="s">
        <v>520</v>
      </c>
      <c r="G70" s="330"/>
      <c r="H70" s="330"/>
      <c r="I70" s="330"/>
      <c r="J70" s="331"/>
      <c r="K70" s="331"/>
      <c r="L70" s="331"/>
      <c r="M70" s="332"/>
      <c r="N70" s="332"/>
      <c r="O70" s="332"/>
      <c r="P70" s="332"/>
      <c r="Q70" s="332"/>
      <c r="R70" s="332"/>
      <c r="S70" s="332"/>
      <c r="T70" s="332"/>
      <c r="U70" s="331"/>
      <c r="V70" s="331"/>
      <c r="W70" s="333"/>
      <c r="X70" s="314"/>
      <c r="Y70" s="317"/>
      <c r="Z70" s="63"/>
      <c r="AA70" s="63"/>
      <c r="AB70" s="63"/>
      <c r="AC70" s="63"/>
      <c r="AD70" s="63"/>
      <c r="AE70" s="63"/>
      <c r="AF70" s="63"/>
      <c r="AG70" s="63"/>
      <c r="AH70" s="63"/>
      <c r="AI70" s="63"/>
      <c r="AJ70" s="63"/>
      <c r="AK70" s="63"/>
      <c r="AL70" s="63"/>
      <c r="AM70" s="63"/>
      <c r="AN70" s="63"/>
      <c r="AO70" s="63"/>
      <c r="AP70" s="134" t="s">
        <v>428</v>
      </c>
    </row>
    <row r="71" spans="5:42">
      <c r="E71" s="520" t="s">
        <v>529</v>
      </c>
      <c r="F71" s="521" t="s">
        <v>530</v>
      </c>
      <c r="G71" s="355" t="str">
        <f>"за "&amp;IF(List_01_reporting_period="","отчётный год",List_01_reporting_period&amp;" год")</f>
        <v>за 2017 год</v>
      </c>
      <c r="H71" s="353">
        <v>5180</v>
      </c>
      <c r="I71" s="434"/>
      <c r="J71" s="365">
        <f t="array" ref="J71">ABS(SUM(IF($Y$73:$Y$75="c",IF(I$73:I$75="(",-J$73:J$75,J$73:J$75))))</f>
        <v>0</v>
      </c>
      <c r="K71" s="271" t="str">
        <f>IF(I71="(",")","")</f>
        <v/>
      </c>
      <c r="L71" s="434"/>
      <c r="M71" s="365">
        <f t="array" ref="M71">ABS(SUM(IF($Y$73:$Y$75="c",IF(L$73:L$75="(",-M$73:M$75,M$73:M$75))))</f>
        <v>0</v>
      </c>
      <c r="N71" s="271" t="str">
        <f>IF(L71="(",")","")</f>
        <v/>
      </c>
      <c r="O71" s="356" t="s">
        <v>181</v>
      </c>
      <c r="P71" s="365">
        <f>SUMIF($Y$73:$Y$75,$Y71,P$73:P$75)</f>
        <v>0</v>
      </c>
      <c r="Q71" s="356" t="s">
        <v>182</v>
      </c>
      <c r="R71" s="356" t="s">
        <v>181</v>
      </c>
      <c r="S71" s="365">
        <f>SUMIF($Y$73:$Y$75,$Y71,S$73:S$75)</f>
        <v>0</v>
      </c>
      <c r="T71" s="356" t="s">
        <v>182</v>
      </c>
      <c r="U71" s="434"/>
      <c r="V71" s="365">
        <f t="array" ref="V71">ABS(SUM(IF($Y$73:$Y$75="c",IF(U$73:U$75="(",-V$73:V$75,V$73:V$75))))</f>
        <v>0</v>
      </c>
      <c r="W71" s="271" t="str">
        <f>IF(U71="(",")","")</f>
        <v/>
      </c>
      <c r="X71" s="314"/>
      <c r="Y71" s="317" t="s">
        <v>183</v>
      </c>
      <c r="Z71" s="63"/>
      <c r="AA71" s="63"/>
      <c r="AB71" s="63"/>
      <c r="AC71" s="63"/>
      <c r="AD71" s="63"/>
      <c r="AE71" s="63"/>
      <c r="AF71" s="63"/>
      <c r="AG71" s="63"/>
      <c r="AH71" s="63"/>
      <c r="AI71" s="63"/>
      <c r="AJ71" s="63"/>
      <c r="AK71" s="63"/>
      <c r="AL71" s="63"/>
      <c r="AM71" s="63"/>
      <c r="AN71" s="63"/>
      <c r="AO71" s="63"/>
    </row>
    <row r="72" spans="5:42">
      <c r="E72" s="511"/>
      <c r="F72" s="522"/>
      <c r="G72" s="271" t="str">
        <f>"за "&amp;IF(List_01_reporting_period="","предыдущий год",List_01_reporting_period-1&amp;" год")</f>
        <v>за 2016 год</v>
      </c>
      <c r="H72" s="327">
        <v>5190</v>
      </c>
      <c r="I72" s="434"/>
      <c r="J72" s="285">
        <f t="array" ref="J72">ABS(SUM(IF($Y$73:$Y$75="p",IF(I$73:I$75="(",-J$73:J$75,J$73:J$75))))</f>
        <v>0</v>
      </c>
      <c r="K72" s="271" t="str">
        <f>IF(I72="(",")","")</f>
        <v/>
      </c>
      <c r="L72" s="434"/>
      <c r="M72" s="285">
        <f t="array" ref="M72">ABS(SUM(IF($Y$73:$Y$75="p",IF(L$73:L$75="(",-M$73:M$75,M$73:M$75))))</f>
        <v>0</v>
      </c>
      <c r="N72" s="271" t="str">
        <f>IF(L72="(",")","")</f>
        <v/>
      </c>
      <c r="O72" s="275" t="s">
        <v>181</v>
      </c>
      <c r="P72" s="285">
        <f>SUMIF($Y$73:$Y$75,$Y72,P$73:P$75)</f>
        <v>0</v>
      </c>
      <c r="Q72" s="274" t="s">
        <v>182</v>
      </c>
      <c r="R72" s="275" t="s">
        <v>181</v>
      </c>
      <c r="S72" s="285">
        <f>SUMIF($Y$73:$Y$75,$Y72,S$73:S$75)</f>
        <v>0</v>
      </c>
      <c r="T72" s="274" t="s">
        <v>182</v>
      </c>
      <c r="U72" s="434"/>
      <c r="V72" s="285">
        <f t="array" ref="V72">ABS(SUM(IF($Y$73:$Y$75="p",IF(U$73:U$75="(",-V$73:V$75,V$73:V$75))))</f>
        <v>0</v>
      </c>
      <c r="W72" s="271" t="str">
        <f>IF(U72="(",")","")</f>
        <v/>
      </c>
      <c r="X72" s="314"/>
      <c r="Y72" s="317" t="s">
        <v>184</v>
      </c>
      <c r="Z72" s="63"/>
      <c r="AA72" s="63"/>
      <c r="AB72" s="63"/>
      <c r="AC72" s="63"/>
      <c r="AD72" s="63"/>
      <c r="AE72" s="63"/>
      <c r="AF72" s="63"/>
      <c r="AG72" s="63"/>
      <c r="AH72" s="63"/>
      <c r="AI72" s="63"/>
      <c r="AJ72" s="63"/>
      <c r="AK72" s="63"/>
      <c r="AL72" s="63"/>
      <c r="AM72" s="63"/>
      <c r="AN72" s="63"/>
      <c r="AO72" s="63"/>
    </row>
    <row r="73" spans="5:42">
      <c r="E73" s="511" t="s">
        <v>531</v>
      </c>
      <c r="F73" s="512" t="s">
        <v>530</v>
      </c>
      <c r="G73" s="271" t="str">
        <f>"за "&amp;IF(List_01_reporting_period="","отчётный год",List_01_reporting_period&amp;" год")</f>
        <v>за 2017 год</v>
      </c>
      <c r="H73" s="243" t="s">
        <v>532</v>
      </c>
      <c r="I73" s="243"/>
      <c r="J73" s="244"/>
      <c r="K73" s="274" t="str">
        <f>IF(I73="(",")","")</f>
        <v/>
      </c>
      <c r="L73" s="243" t="s">
        <v>181</v>
      </c>
      <c r="M73" s="244"/>
      <c r="N73" s="271" t="str">
        <f>IF(L73="(",")","")</f>
        <v>)</v>
      </c>
      <c r="O73" s="275" t="s">
        <v>181</v>
      </c>
      <c r="P73" s="244"/>
      <c r="Q73" s="274" t="s">
        <v>182</v>
      </c>
      <c r="R73" s="275" t="s">
        <v>181</v>
      </c>
      <c r="S73" s="244"/>
      <c r="T73" s="274" t="s">
        <v>182</v>
      </c>
      <c r="U73" s="243"/>
      <c r="V73" s="244"/>
      <c r="W73" s="271" t="str">
        <f>IF(U73="(",")","")</f>
        <v/>
      </c>
      <c r="X73" s="314"/>
      <c r="Y73" s="317" t="s">
        <v>183</v>
      </c>
      <c r="Z73" s="63"/>
      <c r="AA73" s="63"/>
      <c r="AB73" s="63"/>
      <c r="AC73" s="63"/>
      <c r="AD73" s="63"/>
      <c r="AE73" s="63"/>
      <c r="AF73" s="63"/>
      <c r="AG73" s="63"/>
      <c r="AH73" s="63"/>
      <c r="AI73" s="63"/>
      <c r="AJ73" s="63"/>
      <c r="AK73" s="63"/>
      <c r="AL73" s="63"/>
      <c r="AM73" s="63"/>
      <c r="AN73" s="63"/>
      <c r="AO73" s="63"/>
    </row>
    <row r="74" spans="5:42">
      <c r="E74" s="511"/>
      <c r="F74" s="512"/>
      <c r="G74" s="271" t="str">
        <f>"за "&amp;IF(List_01_reporting_period="","предыдущий год",List_01_reporting_period-1&amp;" год")</f>
        <v>за 2016 год</v>
      </c>
      <c r="H74" s="243" t="s">
        <v>533</v>
      </c>
      <c r="I74" s="243"/>
      <c r="J74" s="244"/>
      <c r="K74" s="274" t="str">
        <f>IF(I74="(",")","")</f>
        <v/>
      </c>
      <c r="L74" s="243" t="s">
        <v>181</v>
      </c>
      <c r="M74" s="244"/>
      <c r="N74" s="271" t="str">
        <f>IF(L74="(",")","")</f>
        <v>)</v>
      </c>
      <c r="O74" s="275" t="s">
        <v>181</v>
      </c>
      <c r="P74" s="244"/>
      <c r="Q74" s="274" t="s">
        <v>182</v>
      </c>
      <c r="R74" s="275" t="s">
        <v>181</v>
      </c>
      <c r="S74" s="244"/>
      <c r="T74" s="274" t="s">
        <v>182</v>
      </c>
      <c r="U74" s="243"/>
      <c r="V74" s="244"/>
      <c r="W74" s="271" t="str">
        <f>IF(U74="(",")","")</f>
        <v/>
      </c>
      <c r="X74" s="314"/>
      <c r="Y74" s="317" t="s">
        <v>184</v>
      </c>
      <c r="Z74" s="63"/>
      <c r="AA74" s="63"/>
      <c r="AB74" s="63"/>
      <c r="AC74" s="63"/>
      <c r="AD74" s="63"/>
      <c r="AE74" s="63"/>
      <c r="AF74" s="63"/>
      <c r="AG74" s="63"/>
      <c r="AH74" s="63"/>
      <c r="AI74" s="63"/>
      <c r="AJ74" s="63"/>
      <c r="AK74" s="63"/>
      <c r="AL74" s="63"/>
      <c r="AM74" s="63"/>
      <c r="AN74" s="63"/>
      <c r="AO74" s="63"/>
    </row>
    <row r="75" spans="5:42">
      <c r="E75" s="329"/>
      <c r="F75" s="321" t="s">
        <v>520</v>
      </c>
      <c r="G75" s="330"/>
      <c r="H75" s="330"/>
      <c r="I75" s="330"/>
      <c r="J75" s="331"/>
      <c r="K75" s="331"/>
      <c r="L75" s="331"/>
      <c r="M75" s="332"/>
      <c r="N75" s="332"/>
      <c r="O75" s="332"/>
      <c r="P75" s="332"/>
      <c r="Q75" s="332"/>
      <c r="R75" s="332"/>
      <c r="S75" s="332"/>
      <c r="T75" s="332"/>
      <c r="U75" s="331"/>
      <c r="V75" s="331"/>
      <c r="W75" s="333"/>
      <c r="X75" s="314"/>
      <c r="Y75" s="317"/>
      <c r="Z75" s="63"/>
      <c r="AA75" s="63"/>
      <c r="AB75" s="63"/>
      <c r="AC75" s="63"/>
      <c r="AD75" s="63"/>
      <c r="AE75" s="63"/>
      <c r="AF75" s="63"/>
      <c r="AG75" s="63"/>
      <c r="AH75" s="63"/>
      <c r="AI75" s="63"/>
      <c r="AJ75" s="63"/>
      <c r="AK75" s="63"/>
      <c r="AL75" s="63"/>
      <c r="AM75" s="63"/>
      <c r="AN75" s="63"/>
      <c r="AO75" s="63"/>
      <c r="AP75" s="134" t="s">
        <v>428</v>
      </c>
    </row>
    <row r="76" spans="5:42">
      <c r="E76" s="337"/>
      <c r="F76" s="337"/>
      <c r="G76" s="337"/>
      <c r="H76" s="337"/>
      <c r="I76" s="337"/>
      <c r="J76" s="337"/>
      <c r="K76" s="337"/>
      <c r="L76" s="337"/>
      <c r="M76" s="337"/>
      <c r="N76" s="337"/>
      <c r="O76" s="337"/>
      <c r="P76" s="337"/>
      <c r="Q76" s="337"/>
      <c r="R76" s="337"/>
      <c r="S76" s="337"/>
      <c r="T76" s="337"/>
      <c r="U76" s="337"/>
      <c r="V76" s="337"/>
      <c r="W76" s="337"/>
      <c r="X76" s="314"/>
      <c r="Y76" s="317"/>
      <c r="Z76" s="63"/>
      <c r="AA76" s="63"/>
      <c r="AB76" s="63"/>
      <c r="AC76" s="63"/>
      <c r="AD76" s="63"/>
      <c r="AE76" s="63"/>
      <c r="AF76" s="63"/>
      <c r="AG76" s="63"/>
      <c r="AH76" s="63"/>
      <c r="AI76" s="63"/>
      <c r="AJ76" s="63"/>
      <c r="AK76" s="63"/>
      <c r="AL76" s="63"/>
      <c r="AM76" s="63"/>
      <c r="AN76" s="63"/>
      <c r="AO76" s="63"/>
    </row>
    <row r="77" spans="5:42" ht="14.25">
      <c r="E77" s="335" t="s">
        <v>197</v>
      </c>
      <c r="F77" s="336" t="s">
        <v>454</v>
      </c>
      <c r="G77" s="63"/>
      <c r="H77" s="63"/>
      <c r="I77" s="63"/>
      <c r="J77" s="63"/>
      <c r="K77" s="63"/>
      <c r="L77" s="63"/>
      <c r="M77" s="63"/>
      <c r="N77" s="63"/>
      <c r="O77" s="63"/>
      <c r="P77" s="63"/>
      <c r="Q77" s="63"/>
      <c r="R77" s="334"/>
      <c r="S77" s="334"/>
      <c r="T77" s="334"/>
      <c r="U77" s="334"/>
      <c r="V77" s="334"/>
      <c r="W77" s="334"/>
      <c r="X77" s="334"/>
      <c r="Y77" s="334"/>
      <c r="Z77" s="334"/>
      <c r="AA77" s="334"/>
      <c r="AB77" s="334"/>
      <c r="AC77" s="334"/>
      <c r="AD77" s="334"/>
      <c r="AE77" s="334"/>
      <c r="AF77" s="334"/>
      <c r="AG77" s="334"/>
      <c r="AH77" s="334"/>
      <c r="AI77" s="334"/>
      <c r="AJ77" s="334"/>
      <c r="AK77" s="334"/>
      <c r="AL77" s="334"/>
      <c r="AM77" s="334"/>
      <c r="AN77" s="334"/>
      <c r="AO77" s="334"/>
    </row>
    <row r="78" spans="5:42">
      <c r="E78" s="334"/>
      <c r="F78" s="334"/>
      <c r="G78" s="334"/>
      <c r="H78" s="334"/>
      <c r="I78" s="334"/>
      <c r="J78" s="334"/>
      <c r="K78" s="334"/>
      <c r="L78" s="334"/>
      <c r="M78" s="334"/>
      <c r="N78" s="334"/>
      <c r="O78" s="334"/>
      <c r="P78" s="334"/>
      <c r="Q78" s="334"/>
      <c r="R78" s="334"/>
      <c r="S78" s="334"/>
      <c r="T78" s="334"/>
      <c r="U78" s="334"/>
      <c r="V78" s="334"/>
      <c r="W78" s="334"/>
      <c r="X78" s="63"/>
      <c r="Y78" s="63"/>
      <c r="Z78" s="63"/>
      <c r="AA78" s="63"/>
      <c r="AB78" s="63"/>
      <c r="AC78" s="63"/>
      <c r="AD78" s="63"/>
      <c r="AE78" s="63"/>
      <c r="AF78" s="63"/>
      <c r="AG78" s="63"/>
      <c r="AH78" s="63"/>
      <c r="AI78" s="63"/>
      <c r="AJ78" s="63"/>
      <c r="AK78" s="63"/>
      <c r="AL78" s="63"/>
      <c r="AM78" s="63"/>
      <c r="AN78" s="63"/>
      <c r="AO78" s="63"/>
    </row>
  </sheetData>
  <sheetProtection password="C39D" sheet="1" objects="1" scenarios="1" formatColumns="0" formatRows="0"/>
  <mergeCells count="97">
    <mergeCell ref="E6:AO6"/>
    <mergeCell ref="E8:AO8"/>
    <mergeCell ref="E13:E15"/>
    <mergeCell ref="F13:F15"/>
    <mergeCell ref="G13:G15"/>
    <mergeCell ref="H13:H15"/>
    <mergeCell ref="I13:N13"/>
    <mergeCell ref="O13:AI13"/>
    <mergeCell ref="AJ13:AO13"/>
    <mergeCell ref="I14:K15"/>
    <mergeCell ref="L14:N15"/>
    <mergeCell ref="O14:Q15"/>
    <mergeCell ref="R14:W14"/>
    <mergeCell ref="X14:Z15"/>
    <mergeCell ref="AA14:AC15"/>
    <mergeCell ref="AJ14:AL15"/>
    <mergeCell ref="AM14:AO15"/>
    <mergeCell ref="R15:T15"/>
    <mergeCell ref="U15:W15"/>
    <mergeCell ref="AD15:AF15"/>
    <mergeCell ref="AG15:AI15"/>
    <mergeCell ref="AD14:AI14"/>
    <mergeCell ref="L16:N16"/>
    <mergeCell ref="R16:T16"/>
    <mergeCell ref="X16:Z16"/>
    <mergeCell ref="AM16:AO16"/>
    <mergeCell ref="E17:E18"/>
    <mergeCell ref="F17:F18"/>
    <mergeCell ref="O39:Q39"/>
    <mergeCell ref="E36:Q37"/>
    <mergeCell ref="E19:E20"/>
    <mergeCell ref="F19:F20"/>
    <mergeCell ref="F29:G29"/>
    <mergeCell ref="I29:K29"/>
    <mergeCell ref="L29:N29"/>
    <mergeCell ref="O29:Q29"/>
    <mergeCell ref="E25:Q26"/>
    <mergeCell ref="F30:G30"/>
    <mergeCell ref="L30:N30"/>
    <mergeCell ref="F31:G31"/>
    <mergeCell ref="F32:G32"/>
    <mergeCell ref="F39:G39"/>
    <mergeCell ref="I39:K39"/>
    <mergeCell ref="L39:N39"/>
    <mergeCell ref="F40:G40"/>
    <mergeCell ref="L40:N40"/>
    <mergeCell ref="F41:G41"/>
    <mergeCell ref="F42:G42"/>
    <mergeCell ref="E49:E51"/>
    <mergeCell ref="F49:F51"/>
    <mergeCell ref="G49:G51"/>
    <mergeCell ref="H49:H51"/>
    <mergeCell ref="I49:N49"/>
    <mergeCell ref="I50:K51"/>
    <mergeCell ref="L50:N51"/>
    <mergeCell ref="O50:Q51"/>
    <mergeCell ref="R50:W50"/>
    <mergeCell ref="X50:Z51"/>
    <mergeCell ref="AA50:AC51"/>
    <mergeCell ref="AD50:AF51"/>
    <mergeCell ref="R51:T51"/>
    <mergeCell ref="H63:H64"/>
    <mergeCell ref="I63:K64"/>
    <mergeCell ref="L63:T63"/>
    <mergeCell ref="U63:W64"/>
    <mergeCell ref="L64:N64"/>
    <mergeCell ref="O64:Q64"/>
    <mergeCell ref="R64:T64"/>
    <mergeCell ref="E55:E56"/>
    <mergeCell ref="F55:F56"/>
    <mergeCell ref="E63:E64"/>
    <mergeCell ref="F63:F64"/>
    <mergeCell ref="G63:G64"/>
    <mergeCell ref="O65:Q65"/>
    <mergeCell ref="R65:T65"/>
    <mergeCell ref="E68:E69"/>
    <mergeCell ref="F68:F69"/>
    <mergeCell ref="E71:E72"/>
    <mergeCell ref="F71:F72"/>
    <mergeCell ref="E66:E67"/>
    <mergeCell ref="F66:F67"/>
    <mergeCell ref="E73:E74"/>
    <mergeCell ref="F73:F74"/>
    <mergeCell ref="E10:AO11"/>
    <mergeCell ref="E46:AF47"/>
    <mergeCell ref="E60:W61"/>
    <mergeCell ref="F33:G33"/>
    <mergeCell ref="F43:G43"/>
    <mergeCell ref="U51:W51"/>
    <mergeCell ref="L52:N52"/>
    <mergeCell ref="R52:T52"/>
    <mergeCell ref="X52:Z52"/>
    <mergeCell ref="AD52:AF52"/>
    <mergeCell ref="E53:E54"/>
    <mergeCell ref="F53:F54"/>
    <mergeCell ref="O49:Z49"/>
    <mergeCell ref="AA49:AF49"/>
  </mergeCells>
  <dataValidations count="7">
    <dataValidation type="decimal" allowBlank="1" showInputMessage="1" showErrorMessage="1" sqref="U75:W75 J75:L75 V57:W57 AA57:AC57 J57:K57 M57:O57 AE57:AF57 M43:Q43 J43:K43 J33:K33 M33:Q33 J21:K21 AB21:AD21 V21:W21 AH21:AL21 AN21:AO21 M21:O21 U70:W70 J70:L70">
      <formula1>-999999999999999000</formula1>
      <formula2>9999999999999990000</formula2>
    </dataValidation>
    <dataValidation type="decimal" allowBlank="1" showInputMessage="1" showErrorMessage="1" sqref="S71:S72 S66:S67 P66:P67 AE53:AE54 S53:S54 Y53:Y54 M53:M54 P41 M41 J41 J31 M31 P31 P71:P72 S17:S18 Y17:Y18 M17:M18 AN17:AN18">
      <formula1>0</formula1>
      <formula2>99999999999999900000</formula2>
    </dataValidation>
    <dataValidation type="textLength" operator="lessThanOrEqual" allowBlank="1" showInputMessage="1" showErrorMessage="1" errorTitle="Ошибка" error="Допускается ввод не более 900 символов" sqref="F32 H73:H74 F19 F55:F56 H68:H69 H32 F68:F69 H19:H20 F42:H42 H55:H56 F73:F74">
      <formula1>900</formula1>
    </dataValidation>
    <dataValidation type="list" allowBlank="1" showDropDown="1" showInputMessage="1" showErrorMessage="1" errorTitle="Внимание" error="Возможен ввод только символа '('" sqref="AA19:AA20 AD19:AD20 AJ19:AJ20 AG19:AG20 O19:O20 L31:L32 O31:O32 I41:I42 O41:O42 I17:I20 I31:I32 U66:U69 U19:U20 AC53:AC56 I53:I56 O53:O56 AA53:AA56 U53:U56 L66:L69 U71:U74 L41:L42 L71:L74 I66:I69 I71:I74">
      <formula1>"("</formula1>
    </dataValidation>
    <dataValidation type="whole" allowBlank="1" showInputMessage="1" showErrorMessage="1" errorTitle="Внимание" error="Допускается ввод только целых не отрицательных чисел" prompt="Если Вам необходимо указать отрицательное значение, то в ячейке слева поставьте '('" sqref="J19:J20">
      <formula1>0</formula1>
      <formula2>9.99999999999999E+23</formula2>
    </dataValidation>
    <dataValidation type="whole" allowBlank="1" showInputMessage="1" showErrorMessage="1" errorTitle="Внимание" error="Допускается ввод только целых не отрицательных чисел" sqref="AN19:AN20 AH19:AH20 M19:M20 Y19:Y20 P73:P74 AE55:AE56 M55:M56 S55:S56 S68:S69 Y55:Y56 S19:S20 P68:P69 S73:S74">
      <formula1>0</formula1>
      <formula2>9.99999999999999E+23</formula2>
    </dataValidation>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то в ячейке слева поставьте '('" sqref="AB19:AB20 AE19:AE20 AK19:AK20 P19:P20 V73:V74 P32 J32 V68:V69 M42 P42 V55:V56 AB55:AB56 J55:J56 J73:J74 J68:J69 P55:P56 M68:M69 V19:V20 J42 M32 M73:M74">
      <formula1>0</formula1>
      <formula2>9.99999999999999E+23</formula2>
    </dataValidation>
  </dataValidations>
  <hyperlinks>
    <hyperlink ref="F21" location="'Форма 5. НА и НИОКР'!A1" tooltip="Добавить запись" display="Добавить вид нематериальных активов"/>
    <hyperlink ref="F33:G33" location="'Форма 5. НА и НИОКР'!A1" tooltip="Добавить запись" display="Добавить вид нематериальных активов"/>
    <hyperlink ref="F43:G43" location="'Форма 5. НА и НИОКР'!A1" tooltip="Добавить запись" display="Добавить вид нематериальных активов"/>
    <hyperlink ref="F57" location="'Форма 5. НА и НИОКР'!A1" tooltip="Добавить запись" display="Добавить объект"/>
    <hyperlink ref="F70" location="'Форма 5. НА и НИОКР'!A1" tooltip="Добавить запись" display="Добавить объект"/>
    <hyperlink ref="F75" location="'Форма 5. НА и НИОКР'!A1" tooltip="Добавить запись" display="Добавить объект"/>
  </hyperlinks>
  <pageMargins left="0.7" right="0.7" top="0.75" bottom="0.75" header="0.3" footer="0.3"/>
  <pageSetup paperSize="9"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1"/>
  <dimension ref="E1:AN71"/>
  <sheetViews>
    <sheetView showGridLines="0" topLeftCell="D5" workbookViewId="0">
      <selection activeCell="D21" sqref="D21"/>
    </sheetView>
  </sheetViews>
  <sheetFormatPr defaultColWidth="9.109375" defaultRowHeight="12.75"/>
  <cols>
    <col min="1" max="3" width="0" style="109" hidden="1" customWidth="1"/>
    <col min="4" max="4" width="9.109375" style="109" customWidth="1"/>
    <col min="5" max="5" width="6.6640625" style="109" customWidth="1"/>
    <col min="6" max="6" width="48.33203125" style="109" customWidth="1"/>
    <col min="7" max="7" width="9.109375" style="109" customWidth="1"/>
    <col min="8" max="8" width="6.33203125" style="109" customWidth="1"/>
    <col min="9" max="9" width="2.5546875" style="109" customWidth="1"/>
    <col min="10" max="10" width="21.6640625" style="109" customWidth="1"/>
    <col min="11" max="12" width="2.5546875" style="109" customWidth="1"/>
    <col min="13" max="13" width="21.6640625" style="109" customWidth="1"/>
    <col min="14" max="15" width="2.5546875" style="109" customWidth="1"/>
    <col min="16" max="16" width="21.6640625" style="109" customWidth="1"/>
    <col min="17" max="18" width="2.5546875" style="109" customWidth="1"/>
    <col min="19" max="19" width="21.6640625" style="109" customWidth="1"/>
    <col min="20" max="21" width="2.5546875" style="109" customWidth="1"/>
    <col min="22" max="22" width="21.6640625" style="109" customWidth="1"/>
    <col min="23" max="24" width="2.5546875" style="109" customWidth="1"/>
    <col min="25" max="25" width="21.6640625" style="109" customWidth="1"/>
    <col min="26" max="27" width="2.5546875" style="109" customWidth="1"/>
    <col min="28" max="28" width="21.6640625" style="109" customWidth="1"/>
    <col min="29" max="30" width="2.5546875" style="109" customWidth="1"/>
    <col min="31" max="31" width="21.6640625" style="109" customWidth="1"/>
    <col min="32" max="33" width="2.5546875" style="109" customWidth="1"/>
    <col min="34" max="34" width="21.6640625" style="109" customWidth="1"/>
    <col min="35" max="36" width="2.5546875" style="109" customWidth="1"/>
    <col min="37" max="37" width="21.6640625" style="109" customWidth="1"/>
    <col min="38" max="38" width="2.5546875" style="109" customWidth="1"/>
    <col min="39" max="39" width="27.5546875" style="134" customWidth="1"/>
    <col min="40" max="40" width="9.109375" style="134" customWidth="1"/>
    <col min="41" max="41" width="9.109375" style="109" customWidth="1"/>
    <col min="42" max="16384" width="9.109375" style="109"/>
  </cols>
  <sheetData>
    <row r="1" spans="5:40" hidden="1">
      <c r="AL1" s="15" t="str">
        <f ca="1">version</f>
        <v>Версия 1.0 от 01.10.2017</v>
      </c>
    </row>
    <row r="2" spans="5:40" hidden="1">
      <c r="AL2" s="15" t="str">
        <f ca="1">version</f>
        <v>Версия 1.0 от 01.10.2017</v>
      </c>
    </row>
    <row r="3" spans="5:40" hidden="1">
      <c r="AL3" s="15" t="str">
        <f ca="1">version</f>
        <v>Версия 1.0 от 01.10.2017</v>
      </c>
    </row>
    <row r="4" spans="5:40" hidden="1">
      <c r="AL4" s="15" t="str">
        <f ca="1">version</f>
        <v>Версия 1.0 от 01.10.2017</v>
      </c>
    </row>
    <row r="5" spans="5:40">
      <c r="E5" s="52" t="str">
        <f ca="1">Getcode()</f>
        <v>ELPASS.FORMS.BH</v>
      </c>
      <c r="AL5" s="15" t="str">
        <f ca="1">version</f>
        <v>Версия 1.0 от 01.10.2017</v>
      </c>
    </row>
    <row r="7" spans="5:40">
      <c r="E7" s="63"/>
      <c r="F7" s="63"/>
      <c r="G7" s="63"/>
      <c r="H7" s="63"/>
      <c r="I7" s="63"/>
      <c r="J7" s="63"/>
      <c r="K7" s="63"/>
      <c r="L7" s="63"/>
      <c r="M7" s="63"/>
      <c r="N7" s="63"/>
      <c r="O7" s="63"/>
      <c r="P7" s="63"/>
      <c r="Q7" s="63"/>
      <c r="R7" s="63"/>
      <c r="S7" s="63"/>
      <c r="T7" s="63"/>
      <c r="U7" s="63"/>
      <c r="V7" s="63"/>
      <c r="W7" s="63"/>
      <c r="X7" s="63"/>
      <c r="Y7" s="63"/>
      <c r="Z7" s="63"/>
      <c r="AA7" s="63"/>
      <c r="AB7" s="63"/>
      <c r="AC7" s="63"/>
      <c r="AD7" s="63"/>
      <c r="AE7" s="63"/>
      <c r="AF7" s="63"/>
      <c r="AG7" s="63"/>
      <c r="AH7" s="63"/>
      <c r="AI7" s="63"/>
      <c r="AJ7" s="63"/>
      <c r="AK7" s="63"/>
      <c r="AL7" s="322" t="s">
        <v>434</v>
      </c>
    </row>
    <row r="8" spans="5:40" ht="25.5" customHeight="1">
      <c r="E8" s="537" t="s">
        <v>435</v>
      </c>
      <c r="F8" s="537"/>
      <c r="G8" s="537"/>
      <c r="H8" s="537"/>
      <c r="I8" s="537"/>
      <c r="J8" s="537"/>
      <c r="K8" s="537"/>
      <c r="L8" s="537"/>
      <c r="M8" s="537"/>
      <c r="N8" s="537"/>
      <c r="O8" s="537"/>
      <c r="P8" s="537"/>
      <c r="Q8" s="537"/>
      <c r="R8" s="537"/>
      <c r="S8" s="537"/>
      <c r="T8" s="537"/>
      <c r="U8" s="537"/>
      <c r="V8" s="537"/>
      <c r="W8" s="537"/>
      <c r="X8" s="537"/>
      <c r="Y8" s="537"/>
      <c r="Z8" s="537"/>
      <c r="AA8" s="537"/>
      <c r="AB8" s="537"/>
      <c r="AC8" s="537"/>
      <c r="AD8" s="537"/>
      <c r="AE8" s="537"/>
      <c r="AF8" s="537"/>
      <c r="AG8" s="537"/>
      <c r="AH8" s="537"/>
      <c r="AI8" s="537"/>
      <c r="AJ8" s="537"/>
      <c r="AK8" s="537"/>
      <c r="AL8" s="537"/>
    </row>
    <row r="9" spans="5:40">
      <c r="E9" s="323"/>
      <c r="F9" s="324"/>
      <c r="G9" s="324"/>
      <c r="H9" s="324"/>
      <c r="I9" s="324"/>
      <c r="J9" s="324"/>
      <c r="K9" s="324"/>
      <c r="L9" s="324"/>
      <c r="M9" s="323"/>
      <c r="N9" s="323"/>
      <c r="O9" s="323"/>
      <c r="P9" s="324"/>
      <c r="Q9" s="323"/>
      <c r="R9" s="323"/>
      <c r="S9" s="324"/>
      <c r="T9" s="324"/>
      <c r="U9" s="325"/>
      <c r="V9" s="324"/>
      <c r="W9" s="324"/>
      <c r="X9" s="324"/>
      <c r="Y9" s="324"/>
      <c r="Z9" s="324"/>
      <c r="AA9" s="324"/>
      <c r="AB9" s="324"/>
      <c r="AC9" s="324"/>
      <c r="AD9" s="324"/>
      <c r="AE9" s="324"/>
      <c r="AF9" s="324"/>
      <c r="AG9" s="324"/>
      <c r="AH9" s="324"/>
      <c r="AI9" s="324"/>
      <c r="AJ9" s="324"/>
      <c r="AK9" s="324"/>
      <c r="AL9" s="324"/>
    </row>
    <row r="10" spans="5:40">
      <c r="E10" s="513" t="s">
        <v>436</v>
      </c>
      <c r="F10" s="513"/>
      <c r="G10" s="513"/>
      <c r="H10" s="513"/>
      <c r="I10" s="513"/>
      <c r="J10" s="513"/>
      <c r="K10" s="513"/>
      <c r="L10" s="513"/>
      <c r="M10" s="513"/>
      <c r="N10" s="513"/>
      <c r="O10" s="513"/>
      <c r="P10" s="513"/>
      <c r="Q10" s="513"/>
      <c r="R10" s="513"/>
      <c r="S10" s="513"/>
      <c r="T10" s="513"/>
      <c r="U10" s="513"/>
      <c r="V10" s="513"/>
      <c r="W10" s="513"/>
      <c r="X10" s="513"/>
      <c r="Y10" s="513"/>
      <c r="Z10" s="513"/>
      <c r="AA10" s="513"/>
      <c r="AB10" s="513"/>
      <c r="AC10" s="513"/>
      <c r="AD10" s="513"/>
      <c r="AE10" s="513"/>
      <c r="AF10" s="513"/>
      <c r="AG10" s="513"/>
      <c r="AH10" s="513"/>
      <c r="AI10" s="513"/>
      <c r="AJ10" s="513"/>
      <c r="AK10" s="513"/>
      <c r="AL10" s="513"/>
    </row>
    <row r="11" spans="5:40">
      <c r="E11" s="514"/>
      <c r="F11" s="514"/>
      <c r="G11" s="514"/>
      <c r="H11" s="514"/>
      <c r="I11" s="514"/>
      <c r="J11" s="514"/>
      <c r="K11" s="514"/>
      <c r="L11" s="514"/>
      <c r="M11" s="514"/>
      <c r="N11" s="514"/>
      <c r="O11" s="514"/>
      <c r="P11" s="514"/>
      <c r="Q11" s="514"/>
      <c r="R11" s="514"/>
      <c r="S11" s="514"/>
      <c r="T11" s="514"/>
      <c r="U11" s="514"/>
      <c r="V11" s="514"/>
      <c r="W11" s="514"/>
      <c r="X11" s="514"/>
      <c r="Y11" s="514"/>
      <c r="Z11" s="514"/>
      <c r="AA11" s="514"/>
      <c r="AB11" s="514"/>
      <c r="AC11" s="514"/>
      <c r="AD11" s="514"/>
      <c r="AE11" s="514"/>
      <c r="AF11" s="514"/>
      <c r="AG11" s="514"/>
      <c r="AH11" s="514"/>
      <c r="AI11" s="514"/>
      <c r="AJ11" s="514"/>
      <c r="AK11" s="514"/>
      <c r="AL11" s="514"/>
    </row>
    <row r="12" spans="5:40">
      <c r="E12" s="323"/>
      <c r="F12" s="323"/>
      <c r="G12" s="323"/>
      <c r="H12" s="323"/>
      <c r="I12" s="323"/>
      <c r="J12" s="323"/>
      <c r="K12" s="323"/>
      <c r="L12" s="323"/>
      <c r="M12" s="323"/>
      <c r="N12" s="323"/>
      <c r="O12" s="323"/>
      <c r="P12" s="323"/>
      <c r="Q12" s="323"/>
      <c r="R12" s="323"/>
      <c r="S12" s="323"/>
      <c r="T12" s="323"/>
      <c r="U12" s="323"/>
      <c r="V12" s="323"/>
      <c r="W12" s="323"/>
      <c r="X12" s="323"/>
      <c r="Y12" s="323"/>
      <c r="Z12" s="323"/>
      <c r="AA12" s="323"/>
      <c r="AB12" s="323"/>
      <c r="AC12" s="323"/>
      <c r="AD12" s="323"/>
      <c r="AE12" s="323"/>
      <c r="AF12" s="323"/>
      <c r="AG12" s="323"/>
      <c r="AH12" s="323"/>
      <c r="AI12" s="323"/>
      <c r="AJ12" s="323"/>
      <c r="AK12" s="325"/>
      <c r="AL12" s="325"/>
    </row>
    <row r="13" spans="5:40">
      <c r="E13" s="516" t="s">
        <v>167</v>
      </c>
      <c r="F13" s="516" t="s">
        <v>168</v>
      </c>
      <c r="G13" s="516" t="s">
        <v>169</v>
      </c>
      <c r="H13" s="516" t="s">
        <v>5</v>
      </c>
      <c r="I13" s="516" t="s">
        <v>170</v>
      </c>
      <c r="J13" s="516"/>
      <c r="K13" s="516"/>
      <c r="L13" s="516"/>
      <c r="M13" s="516"/>
      <c r="N13" s="516"/>
      <c r="O13" s="519" t="s">
        <v>171</v>
      </c>
      <c r="P13" s="519"/>
      <c r="Q13" s="519"/>
      <c r="R13" s="519"/>
      <c r="S13" s="519"/>
      <c r="T13" s="519"/>
      <c r="U13" s="519"/>
      <c r="V13" s="519"/>
      <c r="W13" s="519"/>
      <c r="X13" s="519"/>
      <c r="Y13" s="519"/>
      <c r="Z13" s="519"/>
      <c r="AA13" s="519"/>
      <c r="AB13" s="519"/>
      <c r="AC13" s="519"/>
      <c r="AD13" s="519"/>
      <c r="AE13" s="519"/>
      <c r="AF13" s="519"/>
      <c r="AG13" s="516" t="s">
        <v>172</v>
      </c>
      <c r="AH13" s="516"/>
      <c r="AI13" s="516"/>
      <c r="AJ13" s="516"/>
      <c r="AK13" s="516"/>
      <c r="AL13" s="516"/>
    </row>
    <row r="14" spans="5:40">
      <c r="E14" s="516"/>
      <c r="F14" s="516"/>
      <c r="G14" s="516"/>
      <c r="H14" s="516"/>
      <c r="I14" s="516" t="s">
        <v>437</v>
      </c>
      <c r="J14" s="516"/>
      <c r="K14" s="516"/>
      <c r="L14" s="516" t="s">
        <v>438</v>
      </c>
      <c r="M14" s="516"/>
      <c r="N14" s="516"/>
      <c r="O14" s="516" t="s">
        <v>175</v>
      </c>
      <c r="P14" s="516"/>
      <c r="Q14" s="516"/>
      <c r="R14" s="516" t="s">
        <v>439</v>
      </c>
      <c r="S14" s="516"/>
      <c r="T14" s="516"/>
      <c r="U14" s="516"/>
      <c r="V14" s="516"/>
      <c r="W14" s="516"/>
      <c r="X14" s="516" t="s">
        <v>440</v>
      </c>
      <c r="Y14" s="516"/>
      <c r="Z14" s="516"/>
      <c r="AA14" s="516" t="s">
        <v>441</v>
      </c>
      <c r="AB14" s="516"/>
      <c r="AC14" s="516"/>
      <c r="AD14" s="516"/>
      <c r="AE14" s="516"/>
      <c r="AF14" s="516"/>
      <c r="AG14" s="516" t="s">
        <v>437</v>
      </c>
      <c r="AH14" s="516"/>
      <c r="AI14" s="516"/>
      <c r="AJ14" s="516" t="s">
        <v>438</v>
      </c>
      <c r="AK14" s="516"/>
      <c r="AL14" s="516"/>
    </row>
    <row r="15" spans="5:40" ht="27.75" customHeight="1">
      <c r="E15" s="516"/>
      <c r="F15" s="516"/>
      <c r="G15" s="516"/>
      <c r="H15" s="516"/>
      <c r="I15" s="516"/>
      <c r="J15" s="516"/>
      <c r="K15" s="516"/>
      <c r="L15" s="516"/>
      <c r="M15" s="516"/>
      <c r="N15" s="516"/>
      <c r="O15" s="516"/>
      <c r="P15" s="516"/>
      <c r="Q15" s="516"/>
      <c r="R15" s="516" t="s">
        <v>437</v>
      </c>
      <c r="S15" s="516"/>
      <c r="T15" s="516"/>
      <c r="U15" s="516" t="s">
        <v>438</v>
      </c>
      <c r="V15" s="516"/>
      <c r="W15" s="516"/>
      <c r="X15" s="516"/>
      <c r="Y15" s="516"/>
      <c r="Z15" s="516"/>
      <c r="AA15" s="516" t="s">
        <v>437</v>
      </c>
      <c r="AB15" s="516"/>
      <c r="AC15" s="516"/>
      <c r="AD15" s="516" t="s">
        <v>438</v>
      </c>
      <c r="AE15" s="516"/>
      <c r="AF15" s="516"/>
      <c r="AG15" s="516"/>
      <c r="AH15" s="516"/>
      <c r="AI15" s="516"/>
      <c r="AJ15" s="516"/>
      <c r="AK15" s="516"/>
      <c r="AL15" s="516"/>
    </row>
    <row r="16" spans="5:40" s="359" customFormat="1">
      <c r="E16" s="358">
        <v>1</v>
      </c>
      <c r="F16" s="358">
        <v>2</v>
      </c>
      <c r="G16" s="358">
        <v>3</v>
      </c>
      <c r="H16" s="358">
        <v>4</v>
      </c>
      <c r="I16" s="358" t="s">
        <v>12</v>
      </c>
      <c r="J16" s="358">
        <v>5</v>
      </c>
      <c r="K16" s="358" t="s">
        <v>12</v>
      </c>
      <c r="L16" s="517">
        <v>6</v>
      </c>
      <c r="M16" s="517"/>
      <c r="N16" s="517"/>
      <c r="O16" s="358" t="s">
        <v>12</v>
      </c>
      <c r="P16" s="358">
        <v>7</v>
      </c>
      <c r="Q16" s="358" t="s">
        <v>12</v>
      </c>
      <c r="R16" s="517">
        <v>8</v>
      </c>
      <c r="S16" s="517"/>
      <c r="T16" s="517"/>
      <c r="U16" s="358" t="s">
        <v>12</v>
      </c>
      <c r="V16" s="358">
        <v>9</v>
      </c>
      <c r="W16" s="358" t="s">
        <v>12</v>
      </c>
      <c r="X16" s="517">
        <v>10</v>
      </c>
      <c r="Y16" s="517"/>
      <c r="Z16" s="517"/>
      <c r="AA16" s="358" t="s">
        <v>12</v>
      </c>
      <c r="AB16" s="358">
        <v>11</v>
      </c>
      <c r="AC16" s="358" t="s">
        <v>12</v>
      </c>
      <c r="AD16" s="358" t="s">
        <v>12</v>
      </c>
      <c r="AE16" s="358">
        <v>12</v>
      </c>
      <c r="AF16" s="358" t="s">
        <v>12</v>
      </c>
      <c r="AG16" s="358" t="s">
        <v>12</v>
      </c>
      <c r="AH16" s="358">
        <v>13</v>
      </c>
      <c r="AI16" s="358" t="s">
        <v>12</v>
      </c>
      <c r="AJ16" s="517">
        <v>14</v>
      </c>
      <c r="AK16" s="517"/>
      <c r="AL16" s="517"/>
      <c r="AM16" s="134"/>
      <c r="AN16" s="134"/>
    </row>
    <row r="17" spans="5:40">
      <c r="E17" s="511" t="s">
        <v>442</v>
      </c>
      <c r="F17" s="522" t="s">
        <v>443</v>
      </c>
      <c r="G17" s="271" t="str">
        <f>"за "&amp;IF(List_01_reporting_period="","отчётный год",List_01_reporting_period&amp;" год")</f>
        <v>за 2017 год</v>
      </c>
      <c r="H17" s="327">
        <v>5200</v>
      </c>
      <c r="I17" s="290" t="str">
        <f t="array" ref="I17">IF((SUM(IF($AN$19:$AN$21="c",IF(I$19:I$21="(",-J$19:J$21,J$19:J$21))))&lt;0,"(","")</f>
        <v/>
      </c>
      <c r="J17" s="414">
        <f t="array" ref="J17">ABS(SUM(IF($AN$19:$AN$21="c",IF(I$19:I$21="(",-J$19:J$21,J$19:J$21))))</f>
        <v>0</v>
      </c>
      <c r="K17" s="271" t="str">
        <f>IF(I17="(",")","")</f>
        <v/>
      </c>
      <c r="L17" s="328" t="s">
        <v>181</v>
      </c>
      <c r="M17" s="285">
        <f>SUMIF($AN$19:$AN$21,$AN17,M$19:M$21)</f>
        <v>0</v>
      </c>
      <c r="N17" s="328" t="s">
        <v>182</v>
      </c>
      <c r="O17" s="290" t="str">
        <f t="array" ref="O17">IF((SUM(IF($AN$19:$AN$21="c",IF(O$19:O$21="(",-P$19:P$21,P$19:P$21))))&lt;0,"(","")</f>
        <v/>
      </c>
      <c r="P17" s="285">
        <f t="array" ref="P17">ABS(SUM(IF($AN$19:$AN$21="c",IF(O$19:O$21="(",-P$19:P$21,P$19:P$21))))</f>
        <v>0</v>
      </c>
      <c r="Q17" s="271" t="str">
        <f>IF(O17="(",")","")</f>
        <v/>
      </c>
      <c r="R17" s="328" t="s">
        <v>181</v>
      </c>
      <c r="S17" s="285">
        <f>SUMIF($AN$19:$AN$21,$AN17,S$19:S$21)</f>
        <v>0</v>
      </c>
      <c r="T17" s="328" t="s">
        <v>182</v>
      </c>
      <c r="U17" s="290" t="str">
        <f t="array" ref="U17">IF((SUM(IF($AN$19:$AN$21="c",IF(U$19:U$21="(",-V$19:V$21,V$19:V$21))))&lt;0,"(","")</f>
        <v/>
      </c>
      <c r="V17" s="285">
        <f t="array" ref="V17">ABS(SUM(IF($AN$19:$AN$21="c",IF(U$19:U$21="(",-V$19:V$21,V$19:V$21))))</f>
        <v>0</v>
      </c>
      <c r="W17" s="271" t="str">
        <f>IF(U17="(",")","")</f>
        <v/>
      </c>
      <c r="X17" s="328" t="s">
        <v>181</v>
      </c>
      <c r="Y17" s="285">
        <f>SUMIF($AN$19:$AN$21,$AN17,Y$19:Y$21)</f>
        <v>0</v>
      </c>
      <c r="Z17" s="328" t="s">
        <v>182</v>
      </c>
      <c r="AA17" s="290" t="str">
        <f t="array" ref="AA17">IF((SUM(IF($AN$19:$AN$21="c",IF(AA$19:AA$21="(",-AB$19:AB$21,AB$19:AB$21))))&lt;0,"(","")</f>
        <v/>
      </c>
      <c r="AB17" s="285">
        <f t="array" ref="AB17">ABS(SUM(IF($AN$19:$AN$21="c",IF(AA$19:AA$21="(",-AB$19:AB$21,AB$19:AB$21))))</f>
        <v>0</v>
      </c>
      <c r="AC17" s="271" t="str">
        <f>IF(AA17="(",")","")</f>
        <v/>
      </c>
      <c r="AD17" s="290" t="str">
        <f t="array" ref="AD17">IF((SUM(IF($AN$19:$AN$21="c",IF(AD$19:AD$21="(",-AE$19:AE$21,AE$19:AE$21))))&lt;0,"(","")</f>
        <v/>
      </c>
      <c r="AE17" s="285">
        <f t="array" ref="AE17">ABS(SUM(IF($AN$19:$AN$21="c",IF(AD$19:AD$21="(",-AE$19:AE$21,AE$19:AE$21))))</f>
        <v>0</v>
      </c>
      <c r="AF17" s="271" t="str">
        <f>IF(AD17="(",")","")</f>
        <v/>
      </c>
      <c r="AG17" s="290" t="str">
        <f t="array" ref="AG17">IF((SUM(IF($AN$19:$AN$21="c",IF(AG$19:AG$21="(",-AH$19:AH$21,AH$19:AH$21))))&lt;0,"(","")</f>
        <v/>
      </c>
      <c r="AH17" s="285">
        <f t="array" ref="AH17">ABS(SUM(IF($AN$19:$AN$21="c",IF(AG$19:AG$21="(",-AH$19:AH$21,AH$19:AH$21))))</f>
        <v>0</v>
      </c>
      <c r="AI17" s="271" t="str">
        <f>IF(AG17="(",")","")</f>
        <v/>
      </c>
      <c r="AJ17" s="328" t="s">
        <v>181</v>
      </c>
      <c r="AK17" s="285">
        <f>SUMIF($AN$19:$AN$21,$AN17,AK$19:AK$21)</f>
        <v>0</v>
      </c>
      <c r="AL17" s="328" t="s">
        <v>182</v>
      </c>
      <c r="AN17" s="425" t="s">
        <v>183</v>
      </c>
    </row>
    <row r="18" spans="5:40" ht="18" customHeight="1">
      <c r="E18" s="511"/>
      <c r="F18" s="522"/>
      <c r="G18" s="271" t="str">
        <f>"за "&amp;IF(List_01_reporting_period="","предыдущий год",List_01_reporting_period-1&amp;" год")</f>
        <v>за 2016 год</v>
      </c>
      <c r="H18" s="327">
        <v>5210</v>
      </c>
      <c r="I18" s="290" t="str">
        <f t="array" ref="I18">IF((SUM(IF($AN$19:$AN$21="p",IF(I$19:I$21="(",-J$19:J$21,J$19:J$21))))&lt;0,"(","")</f>
        <v/>
      </c>
      <c r="J18" s="414">
        <f t="array" ref="J18">ABS(SUM(IF($AN$19:$AN$21="p",IF(I$19:I$21="(",-J$19:J$21,J$19:J$21))))</f>
        <v>0</v>
      </c>
      <c r="K18" s="271" t="str">
        <f>IF(I18="(",")","")</f>
        <v/>
      </c>
      <c r="L18" s="275" t="s">
        <v>181</v>
      </c>
      <c r="M18" s="285">
        <f>SUMIF($AN$19:$AN$21,$AN18,M$19:M$21)</f>
        <v>0</v>
      </c>
      <c r="N18" s="274" t="s">
        <v>182</v>
      </c>
      <c r="O18" s="290" t="str">
        <f t="array" ref="O18">IF((SUM(IF($AN$19:$AN$21="p",IF(O$19:O$21="(",-P$19:P$21,P$19:P$21))))&lt;0,"(","")</f>
        <v/>
      </c>
      <c r="P18" s="285">
        <f t="array" ref="P18">ABS(SUM(IF($AN$19:$AN$21="p",IF(O$19:O$21="(",-P$19:P$21,P$19:P$21))))</f>
        <v>0</v>
      </c>
      <c r="Q18" s="271" t="str">
        <f>IF(O18="(",")","")</f>
        <v/>
      </c>
      <c r="R18" s="275" t="s">
        <v>181</v>
      </c>
      <c r="S18" s="285">
        <f>SUMIF($AN$19:$AN$21,$AN18,S$19:S$21)</f>
        <v>0</v>
      </c>
      <c r="T18" s="274" t="s">
        <v>182</v>
      </c>
      <c r="U18" s="290" t="str">
        <f t="array" ref="U18">IF((SUM(IF($AN$19:$AN$21="p",IF(U$19:U$21="(",-V$19:V$21,V$19:V$21))))&lt;0,"(","")</f>
        <v/>
      </c>
      <c r="V18" s="285">
        <f t="array" ref="V18">ABS(SUM(IF($AN$19:$AN$21="p",IF(U$19:U$21="(",-V$19:V$21,V$19:V$21))))</f>
        <v>0</v>
      </c>
      <c r="W18" s="271" t="str">
        <f>IF(U18="(",")","")</f>
        <v/>
      </c>
      <c r="X18" s="275" t="s">
        <v>181</v>
      </c>
      <c r="Y18" s="285">
        <f>SUMIF($AN$19:$AN$21,$AN18,Y$19:Y$21)</f>
        <v>0</v>
      </c>
      <c r="Z18" s="274" t="s">
        <v>182</v>
      </c>
      <c r="AA18" s="290" t="str">
        <f t="array" ref="AA18">IF((SUM(IF($AN$19:$AN$21="p",IF(AA$19:AA$21="(",-AB$19:AB$21,AB$19:AB$21))))&lt;0,"(","")</f>
        <v/>
      </c>
      <c r="AB18" s="285">
        <f t="array" ref="AB18">ABS(SUM(IF($AN$19:$AN$21="p",IF(AA$19:AA$21="(",-AB$19:AB$21,AB$19:AB$21))))</f>
        <v>0</v>
      </c>
      <c r="AC18" s="271" t="str">
        <f>IF(AA18="(",")","")</f>
        <v/>
      </c>
      <c r="AD18" s="290" t="str">
        <f t="array" ref="AD18">IF((SUM(IF($AN$19:$AN$21="p",IF(AD$19:AD$21="(",-AE$19:AE$21,AE$19:AE$21))))&lt;0,"(","")</f>
        <v/>
      </c>
      <c r="AE18" s="285">
        <f t="array" ref="AE18">ABS(SUM(IF($AN$19:$AN$21="p",IF(AD$19:AD$21="(",-AE$19:AE$21,AE$19:AE$21))))</f>
        <v>0</v>
      </c>
      <c r="AF18" s="271" t="str">
        <f>IF(AD18="(",")","")</f>
        <v/>
      </c>
      <c r="AG18" s="290" t="str">
        <f t="array" ref="AG18">IF((SUM(IF($AN$19:$AN$21="p",IF(AG$19:AG$21="(",-AH$19:AH$21,AH$19:AH$21))))&lt;0,"(","")</f>
        <v/>
      </c>
      <c r="AH18" s="285">
        <f t="array" ref="AH18">ABS(SUM(IF($AN$19:$AN$21="p",IF(AG$19:AG$21="(",-AH$19:AH$21,AH$19:AH$21))))</f>
        <v>0</v>
      </c>
      <c r="AI18" s="271" t="str">
        <f>IF(AG18="(",")","")</f>
        <v/>
      </c>
      <c r="AJ18" s="275" t="s">
        <v>181</v>
      </c>
      <c r="AK18" s="285">
        <f>SUMIF($AN$19:$AN$21,$AN18,AK$19:AK$21)</f>
        <v>0</v>
      </c>
      <c r="AL18" s="274" t="s">
        <v>182</v>
      </c>
      <c r="AN18" s="425" t="s">
        <v>184</v>
      </c>
    </row>
    <row r="19" spans="5:40">
      <c r="E19" s="511" t="s">
        <v>444</v>
      </c>
      <c r="F19" s="545" t="s">
        <v>443</v>
      </c>
      <c r="G19" s="271" t="str">
        <f>"за "&amp;IF(List_01_reporting_period="","отчётный год",List_01_reporting_period&amp;" год")</f>
        <v>за 2017 год</v>
      </c>
      <c r="H19" s="386" t="s">
        <v>445</v>
      </c>
      <c r="I19" s="243"/>
      <c r="J19" s="415"/>
      <c r="K19" s="274" t="str">
        <f>IF(I19="(",")","")</f>
        <v/>
      </c>
      <c r="L19" s="275" t="s">
        <v>181</v>
      </c>
      <c r="M19" s="273"/>
      <c r="N19" s="274" t="s">
        <v>182</v>
      </c>
      <c r="O19" s="243"/>
      <c r="P19" s="273"/>
      <c r="Q19" s="274" t="str">
        <f>IF(O19="(",")","")</f>
        <v/>
      </c>
      <c r="R19" s="275" t="s">
        <v>181</v>
      </c>
      <c r="S19" s="273"/>
      <c r="T19" s="274" t="s">
        <v>182</v>
      </c>
      <c r="U19" s="243"/>
      <c r="V19" s="273"/>
      <c r="W19" s="274" t="str">
        <f>IF(U19="(",")","")</f>
        <v/>
      </c>
      <c r="X19" s="275" t="s">
        <v>181</v>
      </c>
      <c r="Y19" s="273"/>
      <c r="Z19" s="274" t="s">
        <v>182</v>
      </c>
      <c r="AA19" s="243"/>
      <c r="AB19" s="273"/>
      <c r="AC19" s="274" t="str">
        <f>IF(AA19="(",")","")</f>
        <v/>
      </c>
      <c r="AD19" s="243"/>
      <c r="AE19" s="273"/>
      <c r="AF19" s="274" t="str">
        <f>IF(AD19="(",")","")</f>
        <v/>
      </c>
      <c r="AG19" s="243"/>
      <c r="AH19" s="273"/>
      <c r="AI19" s="274" t="str">
        <f>IF(AG19="(",")","")</f>
        <v/>
      </c>
      <c r="AJ19" s="275" t="s">
        <v>181</v>
      </c>
      <c r="AK19" s="273"/>
      <c r="AL19" s="274" t="s">
        <v>182</v>
      </c>
      <c r="AN19" s="425" t="s">
        <v>183</v>
      </c>
    </row>
    <row r="20" spans="5:40" ht="18" customHeight="1">
      <c r="E20" s="511"/>
      <c r="F20" s="545"/>
      <c r="G20" s="271" t="str">
        <f>"за "&amp;IF(List_01_reporting_period="","предыдущий год",List_01_reporting_period-1&amp;" год")</f>
        <v>за 2016 год</v>
      </c>
      <c r="H20" s="386" t="s">
        <v>446</v>
      </c>
      <c r="I20" s="243"/>
      <c r="J20" s="415"/>
      <c r="K20" s="274" t="str">
        <f>IF(I20="(",")","")</f>
        <v/>
      </c>
      <c r="L20" s="275" t="s">
        <v>181</v>
      </c>
      <c r="M20" s="273"/>
      <c r="N20" s="274" t="s">
        <v>182</v>
      </c>
      <c r="O20" s="243"/>
      <c r="P20" s="273"/>
      <c r="Q20" s="274" t="str">
        <f>IF(O20="(",")","")</f>
        <v/>
      </c>
      <c r="R20" s="275" t="s">
        <v>181</v>
      </c>
      <c r="S20" s="273"/>
      <c r="T20" s="274" t="s">
        <v>182</v>
      </c>
      <c r="U20" s="243"/>
      <c r="V20" s="273"/>
      <c r="W20" s="274" t="str">
        <f>IF(U20="(",")","")</f>
        <v/>
      </c>
      <c r="X20" s="275" t="s">
        <v>181</v>
      </c>
      <c r="Y20" s="273"/>
      <c r="Z20" s="274" t="s">
        <v>182</v>
      </c>
      <c r="AA20" s="243"/>
      <c r="AB20" s="273"/>
      <c r="AC20" s="274" t="str">
        <f>IF(AA20="(",")","")</f>
        <v/>
      </c>
      <c r="AD20" s="243"/>
      <c r="AE20" s="273"/>
      <c r="AF20" s="274" t="str">
        <f>IF(AD20="(",")","")</f>
        <v/>
      </c>
      <c r="AG20" s="243"/>
      <c r="AH20" s="273"/>
      <c r="AI20" s="274" t="str">
        <f>IF(AG20="(",")","")</f>
        <v/>
      </c>
      <c r="AJ20" s="275" t="s">
        <v>181</v>
      </c>
      <c r="AK20" s="273"/>
      <c r="AL20" s="274" t="s">
        <v>182</v>
      </c>
      <c r="AN20" s="425" t="s">
        <v>184</v>
      </c>
    </row>
    <row r="21" spans="5:40">
      <c r="E21" s="329"/>
      <c r="F21" s="321" t="s">
        <v>447</v>
      </c>
      <c r="G21" s="330"/>
      <c r="H21" s="330"/>
      <c r="I21" s="330"/>
      <c r="J21" s="331"/>
      <c r="K21" s="331"/>
      <c r="L21" s="330"/>
      <c r="M21" s="331"/>
      <c r="N21" s="331"/>
      <c r="O21" s="331"/>
      <c r="P21" s="332"/>
      <c r="Q21" s="332"/>
      <c r="R21" s="332"/>
      <c r="S21" s="332"/>
      <c r="T21" s="332"/>
      <c r="U21" s="332"/>
      <c r="V21" s="331"/>
      <c r="W21" s="331"/>
      <c r="X21" s="332"/>
      <c r="Y21" s="332"/>
      <c r="Z21" s="332"/>
      <c r="AA21" s="331"/>
      <c r="AB21" s="332"/>
      <c r="AC21" s="332"/>
      <c r="AD21" s="332"/>
      <c r="AE21" s="331"/>
      <c r="AF21" s="331"/>
      <c r="AG21" s="331"/>
      <c r="AH21" s="331"/>
      <c r="AI21" s="331"/>
      <c r="AJ21" s="332"/>
      <c r="AK21" s="331"/>
      <c r="AL21" s="333"/>
      <c r="AM21" s="134" t="s">
        <v>429</v>
      </c>
    </row>
    <row r="22" spans="5:40">
      <c r="E22" s="520" t="s">
        <v>448</v>
      </c>
      <c r="F22" s="521" t="s">
        <v>449</v>
      </c>
      <c r="G22" s="355" t="str">
        <f>"за "&amp;IF(List_01_reporting_period="","отчётный год",List_01_reporting_period&amp;" год")</f>
        <v>за 2017 год</v>
      </c>
      <c r="H22" s="353">
        <v>5220</v>
      </c>
      <c r="I22" s="354" t="str">
        <f t="array" ref="I22">IF((SUM(IF($AN$24:$AN$26="c",IF(I$24:I$26="(",-J$24:J$26,J$24:J$26))))&lt;0,"(","")</f>
        <v/>
      </c>
      <c r="J22" s="365">
        <f t="array" ref="J22">ABS(SUM(IF($AN$24:$AN$26="c",IF(I$24:I$26="(",-J$24:J$26,J$24:J$26))))</f>
        <v>0</v>
      </c>
      <c r="K22" s="355" t="str">
        <f>IF(I22="(",")","")</f>
        <v/>
      </c>
      <c r="L22" s="356" t="s">
        <v>181</v>
      </c>
      <c r="M22" s="365">
        <f>SUMIF($AN$24:$AN$26,$AN22,M$24:M$26)</f>
        <v>0</v>
      </c>
      <c r="N22" s="356" t="s">
        <v>182</v>
      </c>
      <c r="O22" s="354" t="str">
        <f t="array" ref="O22">IF((SUM(IF($AN$24:$AN$26="c",IF(O$24:O$26="(",-P$24:P$26,P$24:P$26))))&lt;0,"(","")</f>
        <v/>
      </c>
      <c r="P22" s="365">
        <f t="array" ref="P22">ABS(SUM(IF($AN$24:$AN$26="c",IF(O$24:O$26="(",-P$24:P$26,P$24:P$26))))</f>
        <v>0</v>
      </c>
      <c r="Q22" s="355" t="str">
        <f>IF(O22="(",")","")</f>
        <v/>
      </c>
      <c r="R22" s="356" t="s">
        <v>181</v>
      </c>
      <c r="S22" s="365">
        <f>SUMIF($AN$24:$AN$26,$AN22,S$24:S$26)</f>
        <v>0</v>
      </c>
      <c r="T22" s="356" t="s">
        <v>182</v>
      </c>
      <c r="U22" s="354" t="str">
        <f t="array" ref="U22">IF((SUM(IF($AN$24:$AN$26="c",IF(U$24:U$26="(",-V$24:V$26,V$24:V$26))))&lt;0,"(","")</f>
        <v/>
      </c>
      <c r="V22" s="365">
        <f t="array" ref="V22">ABS(SUM(IF($AN$24:$AN$26="c",IF(U$24:U$26="(",-V$24:V$26,V$24:V$26))))</f>
        <v>0</v>
      </c>
      <c r="W22" s="355" t="str">
        <f>IF(U22="(",")","")</f>
        <v/>
      </c>
      <c r="X22" s="356" t="s">
        <v>181</v>
      </c>
      <c r="Y22" s="365">
        <f>SUMIF($AN$24:$AN$26,$AN22,Y$24:Y$26)</f>
        <v>0</v>
      </c>
      <c r="Z22" s="356" t="s">
        <v>182</v>
      </c>
      <c r="AA22" s="354" t="str">
        <f t="array" ref="AA22">IF((SUM(IF($AN$24:$AN$26="c",IF(AA$24:AA$26="(",-AB$24:AB$26,AB$24:AB$26))))&lt;0,"(","")</f>
        <v/>
      </c>
      <c r="AB22" s="365">
        <f t="array" ref="AB22">ABS(SUM(IF($AN$24:$AN$26="c",IF(AA$24:AA$26="(",-AB$24:AB$26,AB$24:AB$26))))</f>
        <v>0</v>
      </c>
      <c r="AC22" s="355" t="str">
        <f>IF(AA22="(",")","")</f>
        <v/>
      </c>
      <c r="AD22" s="354" t="str">
        <f t="array" ref="AD22">IF((SUM(IF($AN$24:$AN$26="c",IF(AD$24:AD$26="(",-AE$24:AE$26,AE$24:AE$26))))&lt;0,"(","")</f>
        <v/>
      </c>
      <c r="AE22" s="365">
        <f t="array" ref="AE22">ABS(SUM(IF($AN$24:$AN$26="c",IF(AD$24:AD$26="(",-AE$24:AE$26,AE$24:AE$26))))</f>
        <v>0</v>
      </c>
      <c r="AF22" s="355" t="str">
        <f>IF(AD22="(",")","")</f>
        <v/>
      </c>
      <c r="AG22" s="354" t="str">
        <f t="array" ref="AG22">IF((SUM(IF($AN$24:$AN$26="c",IF(AG$24:AG$26="(",-AH$24:AH$26,AH$24:AH$26))))&lt;0,"(","")</f>
        <v/>
      </c>
      <c r="AH22" s="365">
        <f t="array" ref="AH22">ABS(SUM(IF($AN$24:$AN$26="c",IF(AG$24:AG$26="(",-AH$24:AH$26,AH$24:AH$26))))</f>
        <v>0</v>
      </c>
      <c r="AI22" s="355" t="str">
        <f>IF(AG22="(",")","")</f>
        <v/>
      </c>
      <c r="AJ22" s="356" t="s">
        <v>181</v>
      </c>
      <c r="AK22" s="365">
        <f>SUMIF($AN$24:$AN$26,$AN22,AK$24:AK$26)</f>
        <v>0</v>
      </c>
      <c r="AL22" s="356" t="s">
        <v>182</v>
      </c>
      <c r="AN22" s="425" t="s">
        <v>183</v>
      </c>
    </row>
    <row r="23" spans="5:40" ht="18" customHeight="1">
      <c r="E23" s="511"/>
      <c r="F23" s="522"/>
      <c r="G23" s="271" t="str">
        <f>"за "&amp;IF(List_01_reporting_period="","предыдущий год",List_01_reporting_period-1&amp;" год")</f>
        <v>за 2016 год</v>
      </c>
      <c r="H23" s="327">
        <v>5230</v>
      </c>
      <c r="I23" s="290" t="str">
        <f t="array" ref="I23">IF((SUM(IF($AN$24:$AN$26="p",IF(I$24:I$26="(",-J$24:J$26,J$24:J$26))))&lt;0,"(","")</f>
        <v/>
      </c>
      <c r="J23" s="285">
        <f t="array" ref="J23">ABS(SUM(IF($AN$24:$AN$26="p",IF(I$24:I$26="(",-J$24:J$26,J$24:J$26))))</f>
        <v>0</v>
      </c>
      <c r="K23" s="271" t="str">
        <f>IF(I23="(",")","")</f>
        <v/>
      </c>
      <c r="L23" s="275" t="s">
        <v>181</v>
      </c>
      <c r="M23" s="285">
        <f>SUMIF($AN$24:$AN$26,$AN23,M$24:M$26)</f>
        <v>0</v>
      </c>
      <c r="N23" s="274" t="s">
        <v>182</v>
      </c>
      <c r="O23" s="290" t="str">
        <f t="array" ref="O23">IF((SUM(IF($AN$24:$AN$26="p",IF(O$24:O$26="(",-P$24:P$26,P$24:P$26))))&lt;0,"(","")</f>
        <v/>
      </c>
      <c r="P23" s="285">
        <f t="array" ref="P23">ABS(SUM(IF($AN$24:$AN$26="p",IF(O$24:O$26="(",-P$24:P$26,P$24:P$26))))</f>
        <v>0</v>
      </c>
      <c r="Q23" s="271" t="str">
        <f>IF(O23="(",")","")</f>
        <v/>
      </c>
      <c r="R23" s="275" t="s">
        <v>181</v>
      </c>
      <c r="S23" s="285">
        <f>SUMIF($AN$24:$AN$26,$AN23,S$24:S$26)</f>
        <v>0</v>
      </c>
      <c r="T23" s="274" t="s">
        <v>182</v>
      </c>
      <c r="U23" s="290" t="str">
        <f t="array" ref="U23">IF((SUM(IF($AN$24:$AN$26="p",IF(U$24:U$26="(",-V$24:V$26,V$24:V$26))))&lt;0,"(","")</f>
        <v/>
      </c>
      <c r="V23" s="285">
        <f t="array" ref="V23">ABS(SUM(IF($AN$24:$AN$26="p",IF(U$24:U$26="(",-V$24:V$26,V$24:V$26))))</f>
        <v>0</v>
      </c>
      <c r="W23" s="271" t="str">
        <f>IF(U23="(",")","")</f>
        <v/>
      </c>
      <c r="X23" s="275" t="s">
        <v>181</v>
      </c>
      <c r="Y23" s="285">
        <f>SUMIF($AN$24:$AN$26,$AN23,Y$24:Y$26)</f>
        <v>0</v>
      </c>
      <c r="Z23" s="274" t="s">
        <v>182</v>
      </c>
      <c r="AA23" s="290" t="str">
        <f t="array" ref="AA23">IF((SUM(IF($AN$24:$AN$26="p",IF(AA$24:AA$26="(",-AB$24:AB$26,AB$24:AB$26))))&lt;0,"(","")</f>
        <v/>
      </c>
      <c r="AB23" s="285">
        <f t="array" ref="AB23">ABS(SUM(IF($AN$24:$AN$26="p",IF(AA$24:AA$26="(",-AB$24:AB$26,AB$24:AB$26))))</f>
        <v>0</v>
      </c>
      <c r="AC23" s="271" t="str">
        <f>IF(AA23="(",")","")</f>
        <v/>
      </c>
      <c r="AD23" s="290" t="str">
        <f t="array" ref="AD23">IF((SUM(IF($AN$24:$AN$26="p",IF(AD$24:AD$26="(",-AE$24:AE$26,AE$24:AE$26))))&lt;0,"(","")</f>
        <v/>
      </c>
      <c r="AE23" s="285">
        <f t="array" ref="AE23">ABS(SUM(IF($AN$24:$AN$26="p",IF(AD$24:AD$26="(",-AE$24:AE$26,AE$24:AE$26))))</f>
        <v>0</v>
      </c>
      <c r="AF23" s="271" t="str">
        <f>IF(AD23="(",")","")</f>
        <v/>
      </c>
      <c r="AG23" s="290" t="str">
        <f t="array" ref="AG23">IF((SUM(IF($AN$24:$AN$26="p",IF(AG$24:AG$26="(",-AH$24:AH$26,AH$24:AH$26))))&lt;0,"(","")</f>
        <v/>
      </c>
      <c r="AH23" s="285">
        <f t="array" ref="AH23">ABS(SUM(IF($AN$24:$AN$26="p",IF(AG$24:AG$26="(",-AH$24:AH$26,AH$24:AH$26))))</f>
        <v>0</v>
      </c>
      <c r="AI23" s="271" t="str">
        <f>IF(AG23="(",")","")</f>
        <v/>
      </c>
      <c r="AJ23" s="275" t="s">
        <v>181</v>
      </c>
      <c r="AK23" s="285">
        <f>SUMIF($AN$24:$AN$26,$AN23,AK$24:AK$26)</f>
        <v>0</v>
      </c>
      <c r="AL23" s="274" t="s">
        <v>182</v>
      </c>
      <c r="AN23" s="425" t="s">
        <v>184</v>
      </c>
    </row>
    <row r="24" spans="5:40">
      <c r="E24" s="511" t="s">
        <v>450</v>
      </c>
      <c r="F24" s="512" t="s">
        <v>449</v>
      </c>
      <c r="G24" s="271" t="str">
        <f>"за "&amp;IF(List_01_reporting_period="","отчётный год",List_01_reporting_period&amp;" год")</f>
        <v>за 2017 год</v>
      </c>
      <c r="H24" s="243" t="s">
        <v>451</v>
      </c>
      <c r="I24" s="243"/>
      <c r="J24" s="244"/>
      <c r="K24" s="274" t="str">
        <f>IF(I24="(",")","")</f>
        <v/>
      </c>
      <c r="L24" s="275" t="s">
        <v>181</v>
      </c>
      <c r="M24" s="244"/>
      <c r="N24" s="274" t="s">
        <v>182</v>
      </c>
      <c r="O24" s="243"/>
      <c r="P24" s="244"/>
      <c r="Q24" s="274" t="str">
        <f>IF(O24="(",")","")</f>
        <v/>
      </c>
      <c r="R24" s="275" t="s">
        <v>181</v>
      </c>
      <c r="S24" s="244"/>
      <c r="T24" s="274" t="s">
        <v>182</v>
      </c>
      <c r="U24" s="243"/>
      <c r="V24" s="244"/>
      <c r="W24" s="274" t="str">
        <f>IF(U24="(",")","")</f>
        <v/>
      </c>
      <c r="X24" s="275" t="s">
        <v>181</v>
      </c>
      <c r="Y24" s="244"/>
      <c r="Z24" s="274" t="s">
        <v>182</v>
      </c>
      <c r="AA24" s="243"/>
      <c r="AB24" s="244"/>
      <c r="AC24" s="274" t="str">
        <f>IF(AA24="(",")","")</f>
        <v/>
      </c>
      <c r="AD24" s="243"/>
      <c r="AE24" s="244"/>
      <c r="AF24" s="274" t="str">
        <f>IF(AD24="(",")","")</f>
        <v/>
      </c>
      <c r="AG24" s="243"/>
      <c r="AH24" s="244"/>
      <c r="AI24" s="274" t="str">
        <f>IF(AG24="(",")","")</f>
        <v/>
      </c>
      <c r="AJ24" s="275" t="s">
        <v>181</v>
      </c>
      <c r="AK24" s="244"/>
      <c r="AL24" s="274" t="s">
        <v>182</v>
      </c>
      <c r="AN24" s="425" t="s">
        <v>183</v>
      </c>
    </row>
    <row r="25" spans="5:40">
      <c r="E25" s="511"/>
      <c r="F25" s="512"/>
      <c r="G25" s="271" t="str">
        <f>"за "&amp;IF(List_01_reporting_period="","предыдущий год",List_01_reporting_period-1&amp;" год")</f>
        <v>за 2016 год</v>
      </c>
      <c r="H25" s="243" t="s">
        <v>452</v>
      </c>
      <c r="I25" s="243"/>
      <c r="J25" s="244"/>
      <c r="K25" s="274" t="str">
        <f>IF(I25="(",")","")</f>
        <v/>
      </c>
      <c r="L25" s="275" t="s">
        <v>181</v>
      </c>
      <c r="M25" s="244"/>
      <c r="N25" s="274" t="s">
        <v>182</v>
      </c>
      <c r="O25" s="243"/>
      <c r="P25" s="244"/>
      <c r="Q25" s="274" t="str">
        <f>IF(O25="(",")","")</f>
        <v/>
      </c>
      <c r="R25" s="275" t="s">
        <v>181</v>
      </c>
      <c r="S25" s="244"/>
      <c r="T25" s="274" t="s">
        <v>182</v>
      </c>
      <c r="U25" s="243"/>
      <c r="V25" s="244"/>
      <c r="W25" s="274" t="str">
        <f>IF(U25="(",")","")</f>
        <v/>
      </c>
      <c r="X25" s="275" t="s">
        <v>181</v>
      </c>
      <c r="Y25" s="244"/>
      <c r="Z25" s="274" t="s">
        <v>182</v>
      </c>
      <c r="AA25" s="243"/>
      <c r="AB25" s="244"/>
      <c r="AC25" s="274" t="str">
        <f>IF(AA25="(",")","")</f>
        <v/>
      </c>
      <c r="AD25" s="243"/>
      <c r="AE25" s="244"/>
      <c r="AF25" s="274" t="str">
        <f>IF(AD25="(",")","")</f>
        <v/>
      </c>
      <c r="AG25" s="243"/>
      <c r="AH25" s="244"/>
      <c r="AI25" s="274" t="str">
        <f>IF(AG25="(",")","")</f>
        <v/>
      </c>
      <c r="AJ25" s="275" t="s">
        <v>181</v>
      </c>
      <c r="AK25" s="244"/>
      <c r="AL25" s="274" t="s">
        <v>182</v>
      </c>
      <c r="AN25" s="425" t="s">
        <v>184</v>
      </c>
    </row>
    <row r="26" spans="5:40">
      <c r="E26" s="329"/>
      <c r="F26" s="321" t="s">
        <v>453</v>
      </c>
      <c r="G26" s="330"/>
      <c r="H26" s="330"/>
      <c r="I26" s="330"/>
      <c r="J26" s="331"/>
      <c r="K26" s="331"/>
      <c r="L26" s="330"/>
      <c r="M26" s="331"/>
      <c r="N26" s="331"/>
      <c r="O26" s="331"/>
      <c r="P26" s="332"/>
      <c r="Q26" s="332"/>
      <c r="R26" s="332"/>
      <c r="S26" s="332"/>
      <c r="T26" s="332"/>
      <c r="U26" s="332"/>
      <c r="V26" s="331"/>
      <c r="W26" s="331"/>
      <c r="X26" s="332"/>
      <c r="Y26" s="332"/>
      <c r="Z26" s="332"/>
      <c r="AA26" s="331"/>
      <c r="AB26" s="332"/>
      <c r="AC26" s="332"/>
      <c r="AD26" s="332"/>
      <c r="AE26" s="331"/>
      <c r="AF26" s="331"/>
      <c r="AG26" s="331"/>
      <c r="AH26" s="331"/>
      <c r="AI26" s="331"/>
      <c r="AJ26" s="332"/>
      <c r="AK26" s="331"/>
      <c r="AL26" s="333"/>
      <c r="AM26" s="134" t="s">
        <v>429</v>
      </c>
    </row>
    <row r="27" spans="5:40">
      <c r="E27" s="63"/>
      <c r="F27" s="63"/>
      <c r="G27" s="63"/>
      <c r="H27" s="63"/>
      <c r="I27" s="63"/>
      <c r="J27" s="63"/>
      <c r="K27" s="63"/>
      <c r="L27" s="63"/>
      <c r="M27" s="63"/>
      <c r="N27" s="63"/>
      <c r="O27" s="63"/>
      <c r="P27" s="63"/>
      <c r="Q27" s="63"/>
      <c r="R27" s="63"/>
      <c r="S27" s="63"/>
      <c r="T27" s="63"/>
      <c r="U27" s="63"/>
      <c r="V27" s="63"/>
      <c r="W27" s="63"/>
      <c r="X27" s="334"/>
      <c r="Y27" s="334"/>
      <c r="Z27" s="334"/>
      <c r="AA27" s="334"/>
      <c r="AB27" s="334"/>
      <c r="AC27" s="334"/>
      <c r="AD27" s="334"/>
      <c r="AE27" s="334"/>
      <c r="AF27" s="334"/>
      <c r="AG27" s="334"/>
      <c r="AH27" s="334"/>
      <c r="AI27" s="334"/>
      <c r="AJ27" s="334"/>
      <c r="AK27" s="334"/>
      <c r="AL27" s="334"/>
    </row>
    <row r="28" spans="5:40" ht="14.25">
      <c r="E28" s="335" t="s">
        <v>197</v>
      </c>
      <c r="F28" s="336" t="s">
        <v>454</v>
      </c>
      <c r="G28" s="63"/>
      <c r="H28" s="63"/>
      <c r="I28" s="63"/>
      <c r="J28" s="63"/>
      <c r="K28" s="63"/>
      <c r="L28" s="63"/>
      <c r="M28" s="63"/>
      <c r="N28" s="63"/>
      <c r="O28" s="63"/>
      <c r="P28" s="63"/>
      <c r="Q28" s="63"/>
      <c r="R28" s="63"/>
      <c r="S28" s="63"/>
      <c r="T28" s="63"/>
      <c r="U28" s="63"/>
      <c r="V28" s="63"/>
      <c r="W28" s="63"/>
      <c r="X28" s="334"/>
      <c r="Y28" s="334"/>
      <c r="Z28" s="334"/>
      <c r="AA28" s="334"/>
      <c r="AB28" s="334"/>
      <c r="AC28" s="334"/>
      <c r="AD28" s="334"/>
      <c r="AE28" s="334"/>
      <c r="AF28" s="334"/>
      <c r="AG28" s="334"/>
      <c r="AH28" s="334"/>
      <c r="AI28" s="334"/>
      <c r="AJ28" s="334"/>
      <c r="AK28" s="334"/>
      <c r="AL28" s="334"/>
    </row>
    <row r="29" spans="5:40" ht="14.25">
      <c r="E29" s="335" t="s">
        <v>455</v>
      </c>
      <c r="F29" s="336" t="s">
        <v>456</v>
      </c>
      <c r="G29" s="63"/>
      <c r="H29" s="63"/>
      <c r="I29" s="63"/>
      <c r="J29" s="63"/>
      <c r="K29" s="63"/>
      <c r="L29" s="63"/>
      <c r="M29" s="63"/>
      <c r="N29" s="63"/>
      <c r="O29" s="63"/>
      <c r="P29" s="63"/>
      <c r="Q29" s="63"/>
      <c r="R29" s="63"/>
      <c r="S29" s="63"/>
      <c r="T29" s="63"/>
      <c r="U29" s="63"/>
      <c r="V29" s="63"/>
      <c r="W29" s="63"/>
      <c r="X29" s="334"/>
      <c r="Y29" s="334"/>
      <c r="Z29" s="334"/>
      <c r="AA29" s="334"/>
      <c r="AB29" s="334"/>
      <c r="AC29" s="334"/>
      <c r="AD29" s="334"/>
      <c r="AE29" s="334"/>
      <c r="AF29" s="334"/>
      <c r="AG29" s="334"/>
      <c r="AH29" s="334"/>
      <c r="AI29" s="334"/>
      <c r="AJ29" s="334"/>
      <c r="AK29" s="334"/>
      <c r="AL29" s="334"/>
    </row>
    <row r="30" spans="5:40">
      <c r="E30" s="314"/>
      <c r="F30" s="314"/>
      <c r="G30" s="314"/>
      <c r="H30" s="314"/>
      <c r="I30" s="314"/>
      <c r="J30" s="314"/>
      <c r="K30" s="314"/>
      <c r="L30" s="314"/>
      <c r="M30" s="314"/>
      <c r="N30" s="314"/>
      <c r="O30" s="314"/>
      <c r="P30" s="314"/>
      <c r="Q30" s="314"/>
      <c r="R30" s="314"/>
      <c r="S30" s="314"/>
      <c r="T30" s="314"/>
      <c r="U30" s="314"/>
      <c r="V30" s="314"/>
      <c r="W30" s="314"/>
      <c r="X30" s="337"/>
      <c r="Y30" s="337"/>
      <c r="Z30" s="337"/>
      <c r="AA30" s="337"/>
      <c r="AB30" s="337"/>
      <c r="AC30" s="337"/>
      <c r="AD30" s="337"/>
      <c r="AE30" s="337"/>
      <c r="AF30" s="337"/>
      <c r="AG30" s="337"/>
      <c r="AH30" s="337"/>
      <c r="AI30" s="314"/>
      <c r="AJ30" s="314"/>
      <c r="AK30" s="314"/>
      <c r="AL30" s="314"/>
    </row>
    <row r="31" spans="5:40">
      <c r="E31" s="63"/>
      <c r="F31" s="63"/>
      <c r="G31" s="63"/>
      <c r="H31" s="63"/>
      <c r="I31" s="63"/>
      <c r="J31" s="63"/>
      <c r="K31" s="63"/>
      <c r="L31" s="63"/>
      <c r="M31" s="63"/>
      <c r="N31" s="63"/>
      <c r="O31" s="63"/>
      <c r="P31" s="63"/>
      <c r="Q31" s="63"/>
      <c r="R31" s="63"/>
      <c r="S31" s="63"/>
      <c r="T31" s="63"/>
      <c r="U31" s="63"/>
      <c r="V31" s="63"/>
      <c r="W31" s="63"/>
      <c r="X31" s="334"/>
      <c r="Y31" s="334"/>
      <c r="Z31" s="334"/>
      <c r="AA31" s="334"/>
      <c r="AB31" s="334"/>
      <c r="AC31" s="334"/>
      <c r="AD31" s="334"/>
      <c r="AE31" s="334"/>
      <c r="AF31" s="334"/>
      <c r="AG31" s="334"/>
      <c r="AH31" s="334"/>
      <c r="AI31" s="63"/>
      <c r="AJ31" s="63"/>
      <c r="AK31" s="63"/>
      <c r="AL31" s="63"/>
    </row>
    <row r="32" spans="5:40">
      <c r="E32" s="513" t="s">
        <v>457</v>
      </c>
      <c r="F32" s="513"/>
      <c r="G32" s="513"/>
      <c r="H32" s="513"/>
      <c r="I32" s="513"/>
      <c r="J32" s="513"/>
      <c r="K32" s="513"/>
      <c r="L32" s="513"/>
      <c r="M32" s="513"/>
      <c r="N32" s="513"/>
      <c r="O32" s="513"/>
      <c r="P32" s="513"/>
      <c r="Q32" s="513"/>
      <c r="R32" s="513"/>
      <c r="S32" s="513"/>
      <c r="T32" s="513"/>
      <c r="U32" s="513"/>
      <c r="V32" s="513"/>
      <c r="W32" s="513"/>
      <c r="X32" s="338"/>
      <c r="Y32" s="348"/>
      <c r="Z32" s="348"/>
      <c r="AA32" s="339"/>
      <c r="AB32" s="348"/>
      <c r="AC32" s="348"/>
      <c r="AD32" s="346"/>
      <c r="AE32" s="349"/>
      <c r="AF32" s="348"/>
      <c r="AG32" s="348"/>
      <c r="AH32" s="349"/>
      <c r="AI32" s="324"/>
      <c r="AJ32" s="324"/>
      <c r="AK32" s="324"/>
      <c r="AL32" s="324"/>
    </row>
    <row r="33" spans="5:40">
      <c r="E33" s="514"/>
      <c r="F33" s="514"/>
      <c r="G33" s="514"/>
      <c r="H33" s="514"/>
      <c r="I33" s="514"/>
      <c r="J33" s="514"/>
      <c r="K33" s="514"/>
      <c r="L33" s="514"/>
      <c r="M33" s="514"/>
      <c r="N33" s="514"/>
      <c r="O33" s="514"/>
      <c r="P33" s="514"/>
      <c r="Q33" s="514"/>
      <c r="R33" s="514"/>
      <c r="S33" s="514"/>
      <c r="T33" s="514"/>
      <c r="U33" s="514"/>
      <c r="V33" s="514"/>
      <c r="W33" s="514"/>
      <c r="X33" s="350"/>
      <c r="Y33" s="348"/>
      <c r="Z33" s="348"/>
      <c r="AA33" s="339"/>
      <c r="AB33" s="348"/>
      <c r="AC33" s="348"/>
      <c r="AD33" s="346"/>
      <c r="AE33" s="349"/>
      <c r="AF33" s="348"/>
      <c r="AG33" s="348"/>
      <c r="AH33" s="348"/>
      <c r="AI33" s="324"/>
      <c r="AJ33" s="324"/>
      <c r="AK33" s="324"/>
      <c r="AL33" s="324"/>
    </row>
    <row r="34" spans="5:40">
      <c r="E34" s="323"/>
      <c r="F34" s="323"/>
      <c r="G34" s="323"/>
      <c r="H34" s="323"/>
      <c r="I34" s="323"/>
      <c r="J34" s="323"/>
      <c r="K34" s="323"/>
      <c r="L34" s="323"/>
      <c r="M34" s="323"/>
      <c r="N34" s="323"/>
      <c r="O34" s="323"/>
      <c r="P34" s="323"/>
      <c r="Q34" s="323"/>
      <c r="R34" s="323"/>
      <c r="S34" s="323"/>
      <c r="T34" s="323"/>
      <c r="U34" s="323"/>
      <c r="V34" s="325"/>
      <c r="W34" s="323"/>
      <c r="X34" s="339"/>
      <c r="Y34" s="349"/>
      <c r="Z34" s="348"/>
      <c r="AA34" s="348"/>
      <c r="AB34" s="348"/>
      <c r="AC34" s="348"/>
      <c r="AD34" s="348"/>
      <c r="AE34" s="348"/>
      <c r="AF34" s="348"/>
      <c r="AG34" s="348"/>
      <c r="AH34" s="348"/>
      <c r="AI34" s="324"/>
      <c r="AJ34" s="324"/>
      <c r="AK34" s="324"/>
      <c r="AL34" s="324"/>
    </row>
    <row r="35" spans="5:40">
      <c r="E35" s="516" t="s">
        <v>167</v>
      </c>
      <c r="F35" s="516" t="s">
        <v>168</v>
      </c>
      <c r="G35" s="516" t="s">
        <v>169</v>
      </c>
      <c r="H35" s="516" t="s">
        <v>5</v>
      </c>
      <c r="I35" s="516" t="s">
        <v>170</v>
      </c>
      <c r="J35" s="516"/>
      <c r="K35" s="516"/>
      <c r="L35" s="519" t="s">
        <v>171</v>
      </c>
      <c r="M35" s="519"/>
      <c r="N35" s="519"/>
      <c r="O35" s="519"/>
      <c r="P35" s="519"/>
      <c r="Q35" s="519"/>
      <c r="R35" s="519"/>
      <c r="S35" s="519"/>
      <c r="T35" s="519"/>
      <c r="U35" s="516" t="s">
        <v>172</v>
      </c>
      <c r="V35" s="516"/>
      <c r="W35" s="516"/>
      <c r="X35" s="337"/>
      <c r="Y35" s="351"/>
      <c r="Z35" s="334"/>
      <c r="AA35" s="334"/>
      <c r="AB35" s="334"/>
      <c r="AC35" s="334"/>
      <c r="AD35" s="334"/>
      <c r="AE35" s="334"/>
      <c r="AF35" s="334"/>
      <c r="AG35" s="334"/>
      <c r="AH35" s="334"/>
      <c r="AI35" s="63"/>
      <c r="AJ35" s="63"/>
      <c r="AK35" s="63"/>
      <c r="AL35" s="63"/>
    </row>
    <row r="36" spans="5:40" ht="44.25" customHeight="1">
      <c r="E36" s="516"/>
      <c r="F36" s="516"/>
      <c r="G36" s="516"/>
      <c r="H36" s="516"/>
      <c r="I36" s="516"/>
      <c r="J36" s="516"/>
      <c r="K36" s="516"/>
      <c r="L36" s="516" t="s">
        <v>458</v>
      </c>
      <c r="M36" s="516"/>
      <c r="N36" s="516"/>
      <c r="O36" s="516" t="s">
        <v>459</v>
      </c>
      <c r="P36" s="516"/>
      <c r="Q36" s="516"/>
      <c r="R36" s="516" t="s">
        <v>460</v>
      </c>
      <c r="S36" s="516"/>
      <c r="T36" s="516"/>
      <c r="U36" s="516"/>
      <c r="V36" s="516"/>
      <c r="W36" s="516"/>
      <c r="X36" s="337"/>
      <c r="Y36" s="351"/>
      <c r="Z36" s="334"/>
      <c r="AA36" s="334"/>
      <c r="AB36" s="334"/>
      <c r="AC36" s="334"/>
      <c r="AD36" s="334"/>
      <c r="AE36" s="334"/>
      <c r="AF36" s="334"/>
      <c r="AG36" s="334"/>
      <c r="AH36" s="334"/>
      <c r="AI36" s="63"/>
      <c r="AJ36" s="63"/>
      <c r="AK36" s="63"/>
      <c r="AL36" s="63"/>
    </row>
    <row r="37" spans="5:40" s="359" customFormat="1">
      <c r="E37" s="358">
        <v>1</v>
      </c>
      <c r="F37" s="358">
        <v>2</v>
      </c>
      <c r="G37" s="358">
        <v>3</v>
      </c>
      <c r="H37" s="358">
        <v>4</v>
      </c>
      <c r="I37" s="358"/>
      <c r="J37" s="358">
        <v>5</v>
      </c>
      <c r="K37" s="358"/>
      <c r="L37" s="517">
        <v>6</v>
      </c>
      <c r="M37" s="517"/>
      <c r="N37" s="517"/>
      <c r="O37" s="358"/>
      <c r="P37" s="358">
        <v>7</v>
      </c>
      <c r="Q37" s="358"/>
      <c r="R37" s="517">
        <v>8</v>
      </c>
      <c r="S37" s="517"/>
      <c r="T37" s="517"/>
      <c r="U37" s="358"/>
      <c r="V37" s="358">
        <v>9</v>
      </c>
      <c r="W37" s="358"/>
      <c r="X37" s="360"/>
      <c r="Y37" s="362"/>
      <c r="Z37" s="361"/>
      <c r="AA37" s="361"/>
      <c r="AB37" s="361"/>
      <c r="AC37" s="361"/>
      <c r="AD37" s="361"/>
      <c r="AE37" s="361"/>
      <c r="AF37" s="361"/>
      <c r="AG37" s="361"/>
      <c r="AH37" s="361"/>
      <c r="AI37" s="361"/>
      <c r="AJ37" s="361"/>
      <c r="AK37" s="361"/>
      <c r="AL37" s="361"/>
      <c r="AM37" s="134"/>
      <c r="AN37" s="134"/>
    </row>
    <row r="38" spans="5:40">
      <c r="E38" s="511" t="s">
        <v>369</v>
      </c>
      <c r="F38" s="518" t="s">
        <v>461</v>
      </c>
      <c r="G38" s="271" t="str">
        <f>"за "&amp;IF(List_01_reporting_period="","отчётный год",List_01_reporting_period&amp;" год")</f>
        <v>за 2017 год</v>
      </c>
      <c r="H38" s="327">
        <v>5240</v>
      </c>
      <c r="I38" s="290" t="str">
        <f t="array" ref="I38">IF((SUM(IF($Y$40:$Y$42="c",IF(I$40:I$42="(",-J$40:J$42,J$40:J$42))))&lt;0,"(","")</f>
        <v/>
      </c>
      <c r="J38" s="285">
        <f t="array" ref="J38">ABS(SUM(IF($Y$40:$Y$42="c",IF(I$40:I$42="(",-J$40:J$42,J$40:J$42))))</f>
        <v>0</v>
      </c>
      <c r="K38" s="271" t="str">
        <f>IF(I38="(",")","")</f>
        <v/>
      </c>
      <c r="L38" s="290" t="str">
        <f t="array" ref="L38">IF((SUM(IF($Y$40:$Y$42="c",IF(L$40:L$42="(",-M$40:M$42,M$40:M$42))))&lt;0,"(","")</f>
        <v/>
      </c>
      <c r="M38" s="285">
        <f t="array" ref="M38">ABS(SUM(IF($Y$40:$Y$42="c",IF(L$40:L$42="(",-M$40:M$42,M$40:M$42))))</f>
        <v>0</v>
      </c>
      <c r="N38" s="271" t="str">
        <f>IF(L38="(",")","")</f>
        <v/>
      </c>
      <c r="O38" s="328" t="s">
        <v>181</v>
      </c>
      <c r="P38" s="285">
        <f>SUMIF($Y$40:$Y$42,$Y38,P$40:P$42)</f>
        <v>0</v>
      </c>
      <c r="Q38" s="328" t="s">
        <v>182</v>
      </c>
      <c r="R38" s="328" t="s">
        <v>181</v>
      </c>
      <c r="S38" s="285">
        <f>SUMIF($Y$40:$Y$42,$Y38,S$40:S$42)</f>
        <v>0</v>
      </c>
      <c r="T38" s="328" t="s">
        <v>182</v>
      </c>
      <c r="U38" s="290" t="str">
        <f t="array" ref="U38">IF((SUM(IF($Y$40:$Y$42="c",IF(U$40:U$42="(",-V$40:V$42,V$40:V$42))))&lt;0,"(","")</f>
        <v/>
      </c>
      <c r="V38" s="285">
        <f t="array" ref="V38">ABS(SUM(IF($Y$40:$Y$42="c",IF(U$40:U$42="(",-V$40:V$42,V$40:V$42))))</f>
        <v>0</v>
      </c>
      <c r="W38" s="271" t="str">
        <f>IF(U38="(",")","")</f>
        <v/>
      </c>
      <c r="X38" s="314"/>
      <c r="Y38" s="317" t="s">
        <v>183</v>
      </c>
      <c r="Z38" s="63"/>
      <c r="AA38" s="63"/>
      <c r="AB38" s="63"/>
      <c r="AC38" s="63"/>
      <c r="AD38" s="63"/>
      <c r="AE38" s="63"/>
      <c r="AF38" s="63"/>
      <c r="AG38" s="63"/>
      <c r="AH38" s="63"/>
      <c r="AI38" s="63"/>
      <c r="AJ38" s="63"/>
      <c r="AK38" s="63"/>
      <c r="AL38" s="63"/>
    </row>
    <row r="39" spans="5:40" ht="18" customHeight="1">
      <c r="E39" s="511"/>
      <c r="F39" s="518"/>
      <c r="G39" s="271" t="str">
        <f>"за "&amp;IF(List_01_reporting_period="","предыдущий год",List_01_reporting_period-1&amp;" год")</f>
        <v>за 2016 год</v>
      </c>
      <c r="H39" s="327">
        <v>5250</v>
      </c>
      <c r="I39" s="290" t="str">
        <f t="array" ref="I39">IF((SUM(IF($Y$40:$Y$42="p",IF(I$40:I$42="(",-J$40:J$42,J$40:J$42))))&lt;0,"(","")</f>
        <v/>
      </c>
      <c r="J39" s="285">
        <f t="array" ref="J39">ABS(SUM(IF($Y$40:$Y$42="p",IF(I$40:I$42="(",-J$40:J$42,J$40:J$42))))</f>
        <v>0</v>
      </c>
      <c r="K39" s="271" t="str">
        <f>IF(I39="(",")","")</f>
        <v/>
      </c>
      <c r="L39" s="290" t="str">
        <f t="array" ref="L39">IF((SUM(IF($Y$40:$Y$42="p",IF(L$40:L$42="(",-M$40:M$42,M$40:M$42))))&lt;0,"(","")</f>
        <v/>
      </c>
      <c r="M39" s="285">
        <f t="array" ref="M39">ABS(SUM(IF($Y$40:$Y$42="p",IF(L$40:L$42="(",-M$40:M$42,M$40:M$42))))</f>
        <v>0</v>
      </c>
      <c r="N39" s="271" t="str">
        <f>IF(L39="(",")","")</f>
        <v/>
      </c>
      <c r="O39" s="275" t="s">
        <v>181</v>
      </c>
      <c r="P39" s="285">
        <f>SUMIF($Y$40:$Y$42,$Y39,P$40:P$42)</f>
        <v>0</v>
      </c>
      <c r="Q39" s="274" t="s">
        <v>182</v>
      </c>
      <c r="R39" s="275" t="s">
        <v>181</v>
      </c>
      <c r="S39" s="285">
        <f>SUMIF($Y$40:$Y$42,$Y39,S$40:S$42)</f>
        <v>0</v>
      </c>
      <c r="T39" s="274" t="s">
        <v>182</v>
      </c>
      <c r="U39" s="290" t="str">
        <f t="array" ref="U39">IF((SUM(IF($Y$40:$Y$42="p",IF(U$40:U$42="(",-V$40:V$42,V$40:V$42))))&lt;0,"(","")</f>
        <v/>
      </c>
      <c r="V39" s="285">
        <f t="array" ref="V39">ABS(SUM(IF($Y$40:$Y$42="p",IF(U$40:U$42="(",-V$40:V$42,V$40:V$42))))</f>
        <v>0</v>
      </c>
      <c r="W39" s="271" t="str">
        <f>IF(U39="(",")","")</f>
        <v/>
      </c>
      <c r="X39" s="63"/>
      <c r="Y39" s="63"/>
      <c r="Z39" s="63"/>
      <c r="AA39" s="63"/>
      <c r="AB39" s="63"/>
      <c r="AC39" s="63"/>
      <c r="AD39" s="63"/>
      <c r="AE39" s="63"/>
      <c r="AF39" s="63"/>
      <c r="AG39" s="63"/>
      <c r="AH39" s="63"/>
      <c r="AI39" s="63"/>
      <c r="AJ39" s="63"/>
      <c r="AK39" s="63"/>
      <c r="AL39" s="63"/>
      <c r="AM39" s="63"/>
    </row>
    <row r="40" spans="5:40">
      <c r="E40" s="511" t="s">
        <v>462</v>
      </c>
      <c r="F40" s="523" t="s">
        <v>461</v>
      </c>
      <c r="G40" s="271" t="str">
        <f>"за "&amp;IF(List_01_reporting_period="","отчётный год",List_01_reporting_period&amp;" год")</f>
        <v>за 2017 год</v>
      </c>
      <c r="H40" s="243" t="s">
        <v>463</v>
      </c>
      <c r="I40" s="243"/>
      <c r="J40" s="244"/>
      <c r="K40" s="274" t="str">
        <f>IF(I40="(",")","")</f>
        <v/>
      </c>
      <c r="L40" s="243"/>
      <c r="M40" s="244"/>
      <c r="N40" s="274" t="str">
        <f>IF(L40="(",")","")</f>
        <v/>
      </c>
      <c r="O40" s="275" t="s">
        <v>181</v>
      </c>
      <c r="P40" s="244"/>
      <c r="Q40" s="274" t="s">
        <v>182</v>
      </c>
      <c r="R40" s="275" t="s">
        <v>181</v>
      </c>
      <c r="S40" s="244"/>
      <c r="T40" s="274" t="s">
        <v>182</v>
      </c>
      <c r="U40" s="243"/>
      <c r="V40" s="244"/>
      <c r="W40" s="274" t="str">
        <f>IF(U40="(",")","")</f>
        <v/>
      </c>
      <c r="X40" s="63"/>
      <c r="Y40" s="63"/>
      <c r="Z40" s="63"/>
      <c r="AA40" s="63"/>
      <c r="AB40" s="63"/>
      <c r="AC40" s="63"/>
      <c r="AD40" s="63"/>
      <c r="AE40" s="63"/>
      <c r="AF40" s="63"/>
      <c r="AG40" s="63"/>
      <c r="AH40" s="63"/>
      <c r="AI40" s="63"/>
      <c r="AJ40" s="63"/>
      <c r="AK40" s="63"/>
      <c r="AL40" s="63"/>
      <c r="AM40" s="63"/>
    </row>
    <row r="41" spans="5:40" ht="20.25" customHeight="1">
      <c r="E41" s="511"/>
      <c r="F41" s="523"/>
      <c r="G41" s="327" t="str">
        <f>"за "&amp;IF(List_01_reporting_period="","предыдущий год",List_01_reporting_period-1&amp;" год")</f>
        <v>за 2016 год</v>
      </c>
      <c r="H41" s="243" t="s">
        <v>464</v>
      </c>
      <c r="I41" s="243"/>
      <c r="J41" s="244"/>
      <c r="K41" s="274" t="str">
        <f>IF(I41="(",")","")</f>
        <v/>
      </c>
      <c r="L41" s="243"/>
      <c r="M41" s="244"/>
      <c r="N41" s="274" t="str">
        <f>IF(L41="(",")","")</f>
        <v/>
      </c>
      <c r="O41" s="275" t="s">
        <v>181</v>
      </c>
      <c r="P41" s="244"/>
      <c r="Q41" s="274" t="s">
        <v>182</v>
      </c>
      <c r="R41" s="275" t="s">
        <v>181</v>
      </c>
      <c r="S41" s="244"/>
      <c r="T41" s="274" t="s">
        <v>182</v>
      </c>
      <c r="U41" s="243"/>
      <c r="V41" s="244"/>
      <c r="W41" s="274" t="str">
        <f>IF(U41="(",")","")</f>
        <v/>
      </c>
      <c r="X41" s="63"/>
      <c r="Y41" s="63"/>
      <c r="Z41" s="63"/>
      <c r="AA41" s="63"/>
      <c r="AB41" s="63"/>
      <c r="AC41" s="63"/>
      <c r="AD41" s="63"/>
      <c r="AE41" s="63"/>
      <c r="AF41" s="63"/>
      <c r="AG41" s="63"/>
      <c r="AH41" s="63"/>
      <c r="AI41" s="63"/>
      <c r="AJ41" s="63"/>
      <c r="AK41" s="63"/>
      <c r="AL41" s="63"/>
      <c r="AM41" s="63"/>
    </row>
    <row r="42" spans="5:40">
      <c r="E42" s="329"/>
      <c r="F42" s="321" t="s">
        <v>453</v>
      </c>
      <c r="G42" s="330"/>
      <c r="H42" s="330"/>
      <c r="I42" s="330"/>
      <c r="J42" s="331"/>
      <c r="K42" s="331"/>
      <c r="L42" s="331"/>
      <c r="M42" s="332"/>
      <c r="N42" s="332"/>
      <c r="O42" s="332"/>
      <c r="P42" s="332"/>
      <c r="Q42" s="332"/>
      <c r="R42" s="332"/>
      <c r="S42" s="332"/>
      <c r="T42" s="332"/>
      <c r="U42" s="331"/>
      <c r="V42" s="331"/>
      <c r="W42" s="333"/>
      <c r="X42" s="314"/>
      <c r="Y42" s="317"/>
      <c r="Z42" s="63"/>
      <c r="AA42" s="63"/>
      <c r="AB42" s="63"/>
      <c r="AC42" s="63"/>
      <c r="AD42" s="63"/>
      <c r="AE42" s="63"/>
      <c r="AF42" s="63"/>
      <c r="AG42" s="63"/>
      <c r="AH42" s="63"/>
      <c r="AI42" s="63"/>
      <c r="AJ42" s="63"/>
      <c r="AK42" s="63"/>
      <c r="AL42" s="63"/>
      <c r="AM42" s="134" t="s">
        <v>430</v>
      </c>
    </row>
    <row r="43" spans="5:40">
      <c r="E43" s="337"/>
      <c r="F43" s="337"/>
      <c r="G43" s="337"/>
      <c r="H43" s="337"/>
      <c r="I43" s="337"/>
      <c r="J43" s="337"/>
      <c r="K43" s="337"/>
      <c r="L43" s="337"/>
      <c r="M43" s="337"/>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row>
    <row r="44" spans="5:40">
      <c r="E44" s="63"/>
      <c r="F44" s="63"/>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row>
    <row r="45" spans="5:40">
      <c r="E45" s="543" t="s">
        <v>465</v>
      </c>
      <c r="F45" s="543"/>
      <c r="G45" s="543"/>
      <c r="H45" s="543"/>
      <c r="I45" s="543"/>
      <c r="J45" s="543"/>
      <c r="K45" s="543"/>
      <c r="L45" s="543"/>
      <c r="M45" s="543"/>
      <c r="N45" s="543"/>
      <c r="O45" s="63"/>
      <c r="P45" s="63"/>
      <c r="Q45" s="63"/>
      <c r="R45" s="63"/>
      <c r="S45" s="63"/>
      <c r="T45" s="63"/>
      <c r="U45" s="63"/>
      <c r="V45" s="63"/>
      <c r="W45" s="63"/>
      <c r="X45" s="63"/>
      <c r="Y45" s="63"/>
      <c r="Z45" s="63"/>
      <c r="AA45" s="63"/>
      <c r="AB45" s="63"/>
      <c r="AC45" s="63"/>
      <c r="AD45" s="63"/>
      <c r="AE45" s="63"/>
      <c r="AF45" s="63"/>
      <c r="AG45" s="63"/>
      <c r="AH45" s="63"/>
      <c r="AI45" s="63"/>
      <c r="AJ45" s="63"/>
      <c r="AK45" s="63"/>
      <c r="AL45" s="63"/>
      <c r="AM45" s="63"/>
    </row>
    <row r="46" spans="5:40">
      <c r="E46" s="544"/>
      <c r="F46" s="544"/>
      <c r="G46" s="544"/>
      <c r="H46" s="544"/>
      <c r="I46" s="544"/>
      <c r="J46" s="544"/>
      <c r="K46" s="544"/>
      <c r="L46" s="544"/>
      <c r="M46" s="544"/>
      <c r="N46" s="544"/>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row>
    <row r="47" spans="5:40">
      <c r="E47" s="323"/>
      <c r="F47" s="323"/>
      <c r="G47" s="323"/>
      <c r="H47" s="323"/>
      <c r="I47" s="323"/>
      <c r="J47" s="323"/>
      <c r="K47" s="323"/>
      <c r="L47" s="323"/>
      <c r="M47" s="325"/>
      <c r="N47" s="63"/>
      <c r="O47" s="63"/>
      <c r="P47" s="63"/>
      <c r="Q47" s="63"/>
      <c r="R47" s="63"/>
      <c r="S47" s="63"/>
      <c r="T47" s="63"/>
      <c r="U47" s="63"/>
      <c r="V47" s="63"/>
      <c r="W47" s="63"/>
      <c r="X47" s="63"/>
      <c r="Y47" s="63"/>
      <c r="Z47" s="63"/>
      <c r="AA47" s="63"/>
      <c r="AB47" s="63"/>
      <c r="AC47" s="63"/>
      <c r="AD47" s="63"/>
      <c r="AE47" s="63"/>
      <c r="AF47" s="63"/>
      <c r="AG47" s="63"/>
      <c r="AH47" s="63"/>
      <c r="AI47" s="63"/>
      <c r="AJ47" s="63"/>
      <c r="AK47" s="63"/>
      <c r="AL47" s="63"/>
      <c r="AM47" s="63"/>
    </row>
    <row r="48" spans="5:40" ht="33.75" customHeight="1">
      <c r="E48" s="340" t="s">
        <v>167</v>
      </c>
      <c r="F48" s="516" t="s">
        <v>168</v>
      </c>
      <c r="G48" s="516"/>
      <c r="H48" s="340" t="s">
        <v>5</v>
      </c>
      <c r="I48" s="516" t="str">
        <f>"За "&amp;IF(List_01_reporting_period="","отчётный год",List_01_reporting_period&amp;" год")</f>
        <v>За 2017 год</v>
      </c>
      <c r="J48" s="516"/>
      <c r="K48" s="516"/>
      <c r="L48" s="516" t="str">
        <f>"За "&amp;IF(List_01_reporting_period="","предыдущий год",List_01_reporting_period-1&amp;" год")</f>
        <v>За 2016 год</v>
      </c>
      <c r="M48" s="516"/>
      <c r="N48" s="516"/>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row>
    <row r="49" spans="5:40" s="359" customFormat="1">
      <c r="E49" s="358">
        <v>1</v>
      </c>
      <c r="F49" s="517">
        <v>2</v>
      </c>
      <c r="G49" s="517"/>
      <c r="H49" s="358">
        <v>3</v>
      </c>
      <c r="I49" s="358"/>
      <c r="J49" s="358">
        <v>4</v>
      </c>
      <c r="K49" s="358"/>
      <c r="L49" s="517">
        <v>5</v>
      </c>
      <c r="M49" s="517"/>
      <c r="N49" s="517"/>
      <c r="O49" s="360"/>
      <c r="P49" s="360"/>
      <c r="Q49" s="361"/>
      <c r="R49" s="361"/>
      <c r="S49" s="361"/>
      <c r="T49" s="361"/>
      <c r="U49" s="361"/>
      <c r="V49" s="361"/>
      <c r="W49" s="361"/>
      <c r="X49" s="361"/>
      <c r="Y49" s="361"/>
      <c r="Z49" s="361"/>
      <c r="AA49" s="361"/>
      <c r="AB49" s="361"/>
      <c r="AC49" s="361"/>
      <c r="AD49" s="361"/>
      <c r="AE49" s="361"/>
      <c r="AF49" s="361"/>
      <c r="AG49" s="361"/>
      <c r="AH49" s="361"/>
      <c r="AI49" s="361"/>
      <c r="AJ49" s="361"/>
      <c r="AK49" s="361"/>
      <c r="AL49" s="361"/>
      <c r="AM49" s="134"/>
      <c r="AN49" s="134"/>
    </row>
    <row r="50" spans="5:40" ht="36.75" customHeight="1">
      <c r="E50" s="343" t="s">
        <v>466</v>
      </c>
      <c r="F50" s="522" t="s">
        <v>467</v>
      </c>
      <c r="G50" s="522"/>
      <c r="H50" s="327">
        <v>5260</v>
      </c>
      <c r="I50" s="290" t="str">
        <f>IF((SUMIF(I51:I52,"",J51:J52)-SUMIF(I51:I52,"(",J51:J52))&lt;0,"(","")</f>
        <v/>
      </c>
      <c r="J50" s="285">
        <f>ABS(SUMIF(I51:I52,"",J51:J52)-SUMIF(I51:I52,"(",J51:J52))</f>
        <v>0</v>
      </c>
      <c r="K50" s="271" t="str">
        <f>IF(I50="(",")","")</f>
        <v/>
      </c>
      <c r="L50" s="290" t="str">
        <f>IF((SUMIF(L51:L52,"",M51:M52)-SUMIF(L51:L52,"(",M51:M52))&lt;0,"(","")</f>
        <v/>
      </c>
      <c r="M50" s="285">
        <f>ABS(SUMIF(L51:L52,"",M51:M52)-SUMIF(L51:L52,"(",M51:M52))</f>
        <v>0</v>
      </c>
      <c r="N50" s="271" t="str">
        <f>IF(L50="(",")","")</f>
        <v/>
      </c>
      <c r="O50" s="337"/>
      <c r="P50" s="337"/>
      <c r="Q50" s="334"/>
      <c r="R50" s="63"/>
      <c r="S50" s="63"/>
      <c r="T50" s="63"/>
      <c r="U50" s="63"/>
      <c r="V50" s="63"/>
      <c r="W50" s="63"/>
      <c r="X50" s="63"/>
      <c r="Y50" s="63"/>
      <c r="Z50" s="63"/>
      <c r="AA50" s="63"/>
      <c r="AB50" s="63"/>
      <c r="AC50" s="63"/>
      <c r="AD50" s="63"/>
      <c r="AE50" s="63"/>
      <c r="AF50" s="63"/>
      <c r="AG50" s="63"/>
      <c r="AH50" s="63"/>
      <c r="AI50" s="63"/>
      <c r="AJ50" s="63"/>
      <c r="AK50" s="63"/>
      <c r="AL50" s="63"/>
    </row>
    <row r="51" spans="5:40" ht="37.5" customHeight="1">
      <c r="E51" s="343" t="s">
        <v>468</v>
      </c>
      <c r="F51" s="540" t="s">
        <v>467</v>
      </c>
      <c r="G51" s="541"/>
      <c r="H51" s="243" t="s">
        <v>469</v>
      </c>
      <c r="I51" s="243"/>
      <c r="J51" s="244"/>
      <c r="K51" s="274" t="str">
        <f>IF(I51="(",")","")</f>
        <v/>
      </c>
      <c r="L51" s="243"/>
      <c r="M51" s="244"/>
      <c r="N51" s="274" t="str">
        <f>IF(L51="(",")","")</f>
        <v/>
      </c>
      <c r="O51" s="337"/>
      <c r="P51" s="337"/>
      <c r="Q51" s="334"/>
      <c r="R51" s="63"/>
      <c r="S51" s="63"/>
      <c r="T51" s="63"/>
      <c r="U51" s="63"/>
      <c r="V51" s="63"/>
      <c r="W51" s="63"/>
      <c r="X51" s="63"/>
      <c r="Y51" s="63"/>
      <c r="Z51" s="63"/>
      <c r="AA51" s="63"/>
      <c r="AB51" s="63"/>
      <c r="AC51" s="63"/>
      <c r="AD51" s="63"/>
      <c r="AE51" s="63"/>
      <c r="AF51" s="63"/>
      <c r="AG51" s="63"/>
      <c r="AH51" s="63"/>
      <c r="AI51" s="63"/>
      <c r="AJ51" s="63"/>
      <c r="AK51" s="63"/>
      <c r="AL51" s="63"/>
    </row>
    <row r="52" spans="5:40">
      <c r="E52" s="329"/>
      <c r="F52" s="321" t="s">
        <v>470</v>
      </c>
      <c r="G52" s="330"/>
      <c r="H52" s="330"/>
      <c r="I52" s="330"/>
      <c r="J52" s="331"/>
      <c r="K52" s="331"/>
      <c r="L52" s="331"/>
      <c r="M52" s="331"/>
      <c r="N52" s="333"/>
      <c r="O52" s="337"/>
      <c r="P52" s="337"/>
      <c r="Q52" s="334"/>
      <c r="R52" s="63"/>
      <c r="S52" s="63"/>
      <c r="T52" s="63"/>
      <c r="U52" s="63"/>
      <c r="V52" s="63"/>
      <c r="W52" s="63"/>
      <c r="X52" s="63"/>
      <c r="Y52" s="63"/>
      <c r="Z52" s="63"/>
      <c r="AA52" s="63"/>
      <c r="AB52" s="63"/>
      <c r="AC52" s="63"/>
      <c r="AD52" s="63"/>
      <c r="AE52" s="63"/>
      <c r="AF52" s="63"/>
      <c r="AG52" s="63"/>
      <c r="AH52" s="63"/>
      <c r="AI52" s="63"/>
      <c r="AJ52" s="63"/>
      <c r="AK52" s="63"/>
      <c r="AL52" s="63"/>
      <c r="AM52" s="134" t="s">
        <v>431</v>
      </c>
    </row>
    <row r="53" spans="5:40" ht="25.5" customHeight="1">
      <c r="E53" s="352" t="s">
        <v>471</v>
      </c>
      <c r="F53" s="521" t="s">
        <v>472</v>
      </c>
      <c r="G53" s="521"/>
      <c r="H53" s="353">
        <v>5270</v>
      </c>
      <c r="I53" s="416" t="s">
        <v>181</v>
      </c>
      <c r="J53" s="365">
        <f>SUM(J54:J55)</f>
        <v>0</v>
      </c>
      <c r="K53" s="356" t="s">
        <v>182</v>
      </c>
      <c r="L53" s="356" t="s">
        <v>181</v>
      </c>
      <c r="M53" s="365">
        <f>SUM(M54:M55)</f>
        <v>0</v>
      </c>
      <c r="N53" s="356" t="s">
        <v>182</v>
      </c>
      <c r="O53" s="337"/>
      <c r="P53" s="337"/>
      <c r="Q53" s="334"/>
      <c r="R53" s="63"/>
      <c r="S53" s="63"/>
      <c r="T53" s="63"/>
      <c r="U53" s="63"/>
      <c r="V53" s="63"/>
      <c r="W53" s="63"/>
      <c r="X53" s="63"/>
      <c r="Y53" s="63"/>
      <c r="Z53" s="63"/>
      <c r="AA53" s="63"/>
      <c r="AB53" s="63"/>
      <c r="AC53" s="63"/>
      <c r="AD53" s="63"/>
      <c r="AE53" s="63"/>
      <c r="AF53" s="63"/>
      <c r="AG53" s="63"/>
      <c r="AH53" s="63"/>
      <c r="AI53" s="63"/>
      <c r="AJ53" s="63"/>
      <c r="AK53" s="63"/>
      <c r="AL53" s="63"/>
    </row>
    <row r="54" spans="5:40" ht="25.5" customHeight="1">
      <c r="E54" s="343" t="s">
        <v>473</v>
      </c>
      <c r="F54" s="540" t="s">
        <v>472</v>
      </c>
      <c r="G54" s="542"/>
      <c r="H54" s="243" t="s">
        <v>474</v>
      </c>
      <c r="I54" s="275" t="s">
        <v>181</v>
      </c>
      <c r="J54" s="244"/>
      <c r="K54" s="274" t="s">
        <v>182</v>
      </c>
      <c r="L54" s="274" t="s">
        <v>181</v>
      </c>
      <c r="M54" s="244"/>
      <c r="N54" s="274" t="s">
        <v>182</v>
      </c>
      <c r="O54" s="337"/>
      <c r="P54" s="337"/>
      <c r="Q54" s="334"/>
      <c r="R54" s="63"/>
      <c r="S54" s="63"/>
      <c r="T54" s="63"/>
      <c r="U54" s="63"/>
      <c r="V54" s="63"/>
      <c r="W54" s="63"/>
      <c r="X54" s="63"/>
      <c r="Y54" s="63"/>
      <c r="Z54" s="63"/>
      <c r="AA54" s="63"/>
      <c r="AB54" s="63"/>
      <c r="AC54" s="63"/>
      <c r="AD54" s="63"/>
      <c r="AE54" s="63"/>
      <c r="AF54" s="63"/>
      <c r="AG54" s="63"/>
      <c r="AH54" s="63"/>
      <c r="AI54" s="63"/>
      <c r="AJ54" s="63"/>
      <c r="AK54" s="63"/>
      <c r="AL54" s="63"/>
    </row>
    <row r="55" spans="5:40">
      <c r="E55" s="329"/>
      <c r="F55" s="321" t="s">
        <v>470</v>
      </c>
      <c r="G55" s="330"/>
      <c r="H55" s="330"/>
      <c r="I55" s="330"/>
      <c r="J55" s="331"/>
      <c r="K55" s="331"/>
      <c r="L55" s="331"/>
      <c r="M55" s="331"/>
      <c r="N55" s="333"/>
      <c r="O55" s="337"/>
      <c r="P55" s="337"/>
      <c r="Q55" s="334"/>
      <c r="R55" s="63"/>
      <c r="S55" s="63"/>
      <c r="T55" s="63"/>
      <c r="U55" s="63"/>
      <c r="V55" s="63"/>
      <c r="W55" s="63"/>
      <c r="X55" s="63"/>
      <c r="Y55" s="63"/>
      <c r="Z55" s="63"/>
      <c r="AA55" s="63"/>
      <c r="AB55" s="63"/>
      <c r="AC55" s="63"/>
      <c r="AD55" s="63"/>
      <c r="AE55" s="63"/>
      <c r="AF55" s="63"/>
      <c r="AG55" s="63"/>
      <c r="AH55" s="63"/>
      <c r="AI55" s="63"/>
      <c r="AJ55" s="63"/>
      <c r="AK55" s="63"/>
      <c r="AL55" s="63"/>
      <c r="AM55" s="134" t="s">
        <v>432</v>
      </c>
    </row>
    <row r="56" spans="5:40">
      <c r="E56" s="337"/>
      <c r="F56" s="337"/>
      <c r="G56" s="337"/>
      <c r="H56" s="337"/>
      <c r="I56" s="337"/>
      <c r="J56" s="337"/>
      <c r="K56" s="337"/>
      <c r="L56" s="337"/>
      <c r="M56" s="337"/>
      <c r="N56" s="337"/>
      <c r="O56" s="337"/>
      <c r="P56" s="337"/>
      <c r="Q56" s="334"/>
      <c r="R56" s="63"/>
      <c r="S56" s="63"/>
      <c r="T56" s="63"/>
      <c r="U56" s="63"/>
      <c r="V56" s="63"/>
      <c r="W56" s="63"/>
      <c r="X56" s="63"/>
      <c r="Y56" s="63"/>
      <c r="Z56" s="63"/>
      <c r="AA56" s="63"/>
      <c r="AB56" s="63"/>
      <c r="AC56" s="63"/>
      <c r="AD56" s="63"/>
      <c r="AE56" s="63"/>
      <c r="AF56" s="63"/>
      <c r="AG56" s="63"/>
      <c r="AH56" s="63"/>
      <c r="AI56" s="63"/>
      <c r="AJ56" s="63"/>
      <c r="AK56" s="63"/>
      <c r="AL56" s="63"/>
    </row>
    <row r="57" spans="5:40">
      <c r="E57" s="63"/>
      <c r="F57" s="63"/>
      <c r="G57" s="63"/>
      <c r="H57" s="63"/>
      <c r="I57" s="63"/>
      <c r="J57" s="63"/>
      <c r="K57" s="63"/>
      <c r="L57" s="63"/>
      <c r="M57" s="63"/>
      <c r="N57" s="63"/>
      <c r="O57" s="63"/>
      <c r="P57" s="314"/>
      <c r="Q57" s="63"/>
      <c r="R57" s="63"/>
      <c r="S57" s="63"/>
      <c r="T57" s="63"/>
      <c r="U57" s="63"/>
      <c r="V57" s="63"/>
      <c r="W57" s="63"/>
      <c r="X57" s="63"/>
      <c r="Y57" s="63"/>
      <c r="Z57" s="63"/>
      <c r="AA57" s="63"/>
      <c r="AB57" s="63"/>
      <c r="AC57" s="63"/>
      <c r="AD57" s="63"/>
      <c r="AE57" s="63"/>
      <c r="AF57" s="63"/>
      <c r="AG57" s="63"/>
      <c r="AH57" s="63"/>
      <c r="AI57" s="63"/>
      <c r="AJ57" s="63"/>
      <c r="AK57" s="63"/>
      <c r="AL57" s="63"/>
    </row>
    <row r="58" spans="5:40">
      <c r="E58" s="513" t="s">
        <v>475</v>
      </c>
      <c r="F58" s="513"/>
      <c r="G58" s="513"/>
      <c r="H58" s="513"/>
      <c r="I58" s="513"/>
      <c r="J58" s="513"/>
      <c r="K58" s="513"/>
      <c r="L58" s="513"/>
      <c r="M58" s="513"/>
      <c r="N58" s="513"/>
      <c r="O58" s="513"/>
      <c r="P58" s="513"/>
      <c r="Q58" s="513"/>
      <c r="R58" s="401"/>
      <c r="S58" s="314"/>
      <c r="T58" s="63"/>
      <c r="U58" s="63"/>
      <c r="V58" s="63"/>
      <c r="W58" s="63"/>
      <c r="X58" s="63"/>
      <c r="Y58" s="63"/>
      <c r="Z58" s="63"/>
      <c r="AA58" s="63"/>
      <c r="AB58" s="63"/>
      <c r="AC58" s="63"/>
      <c r="AD58" s="63"/>
      <c r="AE58" s="63"/>
      <c r="AF58" s="63"/>
      <c r="AG58" s="63"/>
      <c r="AH58" s="63"/>
      <c r="AI58" s="63"/>
      <c r="AJ58" s="63"/>
      <c r="AK58" s="63"/>
      <c r="AL58" s="63"/>
    </row>
    <row r="59" spans="5:40">
      <c r="E59" s="514"/>
      <c r="F59" s="514"/>
      <c r="G59" s="514"/>
      <c r="H59" s="514"/>
      <c r="I59" s="514"/>
      <c r="J59" s="514"/>
      <c r="K59" s="514"/>
      <c r="L59" s="514"/>
      <c r="M59" s="514"/>
      <c r="N59" s="514"/>
      <c r="O59" s="514"/>
      <c r="P59" s="514"/>
      <c r="Q59" s="514"/>
      <c r="R59" s="323"/>
      <c r="S59" s="314"/>
      <c r="T59" s="63"/>
      <c r="U59" s="63"/>
      <c r="V59" s="63"/>
      <c r="W59" s="63"/>
      <c r="X59" s="63"/>
      <c r="Y59" s="63"/>
      <c r="Z59" s="63"/>
      <c r="AA59" s="63"/>
      <c r="AB59" s="63"/>
      <c r="AC59" s="63"/>
      <c r="AD59" s="63"/>
      <c r="AE59" s="63"/>
      <c r="AF59" s="63"/>
      <c r="AG59" s="63"/>
      <c r="AH59" s="63"/>
      <c r="AI59" s="63"/>
      <c r="AJ59" s="63"/>
      <c r="AK59" s="63"/>
      <c r="AL59" s="63"/>
    </row>
    <row r="60" spans="5:40">
      <c r="E60" s="323"/>
      <c r="F60" s="323"/>
      <c r="G60" s="323"/>
      <c r="H60" s="323"/>
      <c r="I60" s="323"/>
      <c r="J60" s="323"/>
      <c r="K60" s="323"/>
      <c r="L60" s="323"/>
      <c r="M60" s="323"/>
      <c r="N60" s="323"/>
      <c r="O60" s="323"/>
      <c r="P60" s="325"/>
      <c r="Q60" s="323"/>
      <c r="R60" s="323"/>
      <c r="S60" s="314"/>
      <c r="T60" s="63"/>
      <c r="U60" s="63"/>
      <c r="V60" s="63"/>
      <c r="W60" s="63"/>
      <c r="X60" s="63"/>
      <c r="Y60" s="63"/>
      <c r="Z60" s="63"/>
      <c r="AA60" s="63"/>
      <c r="AB60" s="63"/>
      <c r="AC60" s="63"/>
      <c r="AD60" s="63"/>
      <c r="AE60" s="63"/>
      <c r="AF60" s="63"/>
      <c r="AG60" s="63"/>
      <c r="AH60" s="63"/>
      <c r="AI60" s="63"/>
      <c r="AJ60" s="63"/>
      <c r="AK60" s="63"/>
      <c r="AL60" s="63"/>
    </row>
    <row r="61" spans="5:40" ht="38.1" customHeight="1">
      <c r="E61" s="340" t="s">
        <v>167</v>
      </c>
      <c r="F61" s="516" t="s">
        <v>168</v>
      </c>
      <c r="G61" s="516"/>
      <c r="H61" s="340" t="s">
        <v>5</v>
      </c>
      <c r="I61" s="527" t="str">
        <f>"На 31 декабря "&amp;IF(List_01_reporting_period = "","отчётную дату отчётного года",List_01_reporting_period&amp; " г.")</f>
        <v>На 31 декабря 2017 г.</v>
      </c>
      <c r="J61" s="528"/>
      <c r="K61" s="529"/>
      <c r="L61" s="516" t="str">
        <f>"На 31 декабря "&amp;IF(List_01_reporting_period = "","предыдущего года",List_01_reporting_period-1&amp; " г.")</f>
        <v>На 31 декабря 2016 г.</v>
      </c>
      <c r="M61" s="516"/>
      <c r="N61" s="516"/>
      <c r="O61" s="516" t="str">
        <f>"На 31 декабря "&amp;IF(List_01_reporting_period = "","года, предшествующего предыдущему",List_01_reporting_period-2&amp; " г.")</f>
        <v>На 31 декабря 2015 г.</v>
      </c>
      <c r="P61" s="516"/>
      <c r="Q61" s="516"/>
      <c r="R61" s="314"/>
      <c r="S61" s="314"/>
      <c r="T61" s="63"/>
      <c r="U61" s="63"/>
      <c r="V61" s="63"/>
      <c r="W61" s="63"/>
      <c r="X61" s="63"/>
      <c r="Y61" s="63"/>
      <c r="Z61" s="63"/>
      <c r="AA61" s="63"/>
      <c r="AB61" s="63"/>
      <c r="AC61" s="63"/>
      <c r="AD61" s="63"/>
      <c r="AE61" s="63"/>
      <c r="AF61" s="63"/>
      <c r="AG61" s="63"/>
      <c r="AH61" s="63"/>
      <c r="AI61" s="63"/>
      <c r="AJ61" s="63"/>
      <c r="AK61" s="63"/>
      <c r="AL61" s="63"/>
    </row>
    <row r="62" spans="5:40" s="359" customFormat="1">
      <c r="E62" s="358">
        <v>1</v>
      </c>
      <c r="F62" s="517">
        <v>2</v>
      </c>
      <c r="G62" s="517"/>
      <c r="H62" s="358">
        <v>3</v>
      </c>
      <c r="I62" s="358"/>
      <c r="J62" s="358">
        <v>4</v>
      </c>
      <c r="K62" s="358"/>
      <c r="L62" s="517">
        <v>5</v>
      </c>
      <c r="M62" s="517"/>
      <c r="N62" s="517"/>
      <c r="O62" s="358"/>
      <c r="P62" s="358">
        <v>6</v>
      </c>
      <c r="Q62" s="358"/>
      <c r="R62" s="360"/>
      <c r="S62" s="360"/>
      <c r="T62" s="361"/>
      <c r="U62" s="361"/>
      <c r="V62" s="361"/>
      <c r="W62" s="361"/>
      <c r="X62" s="361"/>
      <c r="Y62" s="361"/>
      <c r="Z62" s="361"/>
      <c r="AA62" s="361"/>
      <c r="AB62" s="361"/>
      <c r="AC62" s="361"/>
      <c r="AD62" s="361"/>
      <c r="AE62" s="361"/>
      <c r="AF62" s="361"/>
      <c r="AG62" s="361"/>
      <c r="AH62" s="361"/>
      <c r="AI62" s="361"/>
      <c r="AJ62" s="361"/>
      <c r="AK62" s="361"/>
      <c r="AL62" s="361"/>
      <c r="AM62" s="134"/>
      <c r="AN62" s="134"/>
    </row>
    <row r="63" spans="5:40" ht="25.5" customHeight="1">
      <c r="E63" s="343" t="s">
        <v>476</v>
      </c>
      <c r="F63" s="538" t="s">
        <v>477</v>
      </c>
      <c r="G63" s="538"/>
      <c r="H63" s="327">
        <v>5280</v>
      </c>
      <c r="I63" s="243"/>
      <c r="J63" s="244"/>
      <c r="K63" s="274" t="str">
        <f t="shared" ref="K63:K70" si="0">IF(I63="(",")","")</f>
        <v/>
      </c>
      <c r="L63" s="243"/>
      <c r="M63" s="244"/>
      <c r="N63" s="274" t="str">
        <f t="shared" ref="N63:N70" si="1">IF(L63="(",")","")</f>
        <v/>
      </c>
      <c r="O63" s="243"/>
      <c r="P63" s="244"/>
      <c r="Q63" s="274" t="str">
        <f t="shared" ref="Q63:Q70" si="2">IF(O63="(",")","")</f>
        <v/>
      </c>
      <c r="R63" s="337"/>
      <c r="S63" s="337"/>
      <c r="T63" s="63"/>
      <c r="U63" s="63"/>
      <c r="V63" s="63"/>
      <c r="W63" s="63"/>
      <c r="X63" s="63"/>
      <c r="Y63" s="63"/>
      <c r="Z63" s="63"/>
      <c r="AA63" s="63"/>
      <c r="AB63" s="63"/>
      <c r="AC63" s="63"/>
      <c r="AD63" s="63"/>
      <c r="AE63" s="63"/>
      <c r="AF63" s="63"/>
      <c r="AG63" s="63"/>
      <c r="AH63" s="63"/>
      <c r="AI63" s="63"/>
      <c r="AJ63" s="63"/>
      <c r="AK63" s="63"/>
      <c r="AL63" s="63"/>
    </row>
    <row r="64" spans="5:40" ht="25.5" customHeight="1">
      <c r="E64" s="343" t="s">
        <v>478</v>
      </c>
      <c r="F64" s="538" t="s">
        <v>479</v>
      </c>
      <c r="G64" s="538"/>
      <c r="H64" s="327">
        <v>5281</v>
      </c>
      <c r="I64" s="243"/>
      <c r="J64" s="244"/>
      <c r="K64" s="274" t="str">
        <f t="shared" si="0"/>
        <v/>
      </c>
      <c r="L64" s="243"/>
      <c r="M64" s="244"/>
      <c r="N64" s="274" t="str">
        <f t="shared" si="1"/>
        <v/>
      </c>
      <c r="O64" s="243"/>
      <c r="P64" s="244"/>
      <c r="Q64" s="274" t="str">
        <f t="shared" si="2"/>
        <v/>
      </c>
      <c r="R64" s="337"/>
      <c r="S64" s="337"/>
      <c r="T64" s="63"/>
      <c r="U64" s="63"/>
      <c r="V64" s="63"/>
      <c r="W64" s="63"/>
      <c r="X64" s="63"/>
      <c r="Y64" s="63"/>
      <c r="Z64" s="63"/>
      <c r="AA64" s="63"/>
      <c r="AB64" s="63"/>
      <c r="AC64" s="63"/>
      <c r="AD64" s="63"/>
      <c r="AE64" s="63"/>
      <c r="AF64" s="63"/>
      <c r="AG64" s="63"/>
      <c r="AH64" s="63"/>
      <c r="AI64" s="63"/>
      <c r="AJ64" s="63"/>
      <c r="AK64" s="63"/>
      <c r="AL64" s="63"/>
    </row>
    <row r="65" spans="5:39" ht="25.5" customHeight="1">
      <c r="E65" s="343" t="s">
        <v>480</v>
      </c>
      <c r="F65" s="538" t="s">
        <v>481</v>
      </c>
      <c r="G65" s="538"/>
      <c r="H65" s="327">
        <v>5282</v>
      </c>
      <c r="I65" s="243"/>
      <c r="J65" s="244"/>
      <c r="K65" s="274" t="str">
        <f t="shared" si="0"/>
        <v/>
      </c>
      <c r="L65" s="243"/>
      <c r="M65" s="244"/>
      <c r="N65" s="274" t="str">
        <f t="shared" si="1"/>
        <v/>
      </c>
      <c r="O65" s="243"/>
      <c r="P65" s="244"/>
      <c r="Q65" s="274" t="str">
        <f t="shared" si="2"/>
        <v/>
      </c>
      <c r="R65" s="337"/>
      <c r="S65" s="337"/>
      <c r="T65" s="63"/>
      <c r="U65" s="63"/>
      <c r="V65" s="63"/>
      <c r="W65" s="63"/>
      <c r="X65" s="63"/>
      <c r="Y65" s="63"/>
      <c r="Z65" s="63"/>
      <c r="AA65" s="63"/>
      <c r="AB65" s="63"/>
      <c r="AC65" s="63"/>
      <c r="AD65" s="63"/>
      <c r="AE65" s="63"/>
      <c r="AF65" s="63"/>
      <c r="AG65" s="63"/>
      <c r="AH65" s="63"/>
      <c r="AI65" s="63"/>
      <c r="AJ65" s="63"/>
      <c r="AK65" s="63"/>
      <c r="AL65" s="63"/>
    </row>
    <row r="66" spans="5:39" ht="25.5" customHeight="1">
      <c r="E66" s="343" t="s">
        <v>482</v>
      </c>
      <c r="F66" s="538" t="s">
        <v>483</v>
      </c>
      <c r="G66" s="538"/>
      <c r="H66" s="327">
        <v>5283</v>
      </c>
      <c r="I66" s="243"/>
      <c r="J66" s="244"/>
      <c r="K66" s="274" t="str">
        <f t="shared" si="0"/>
        <v/>
      </c>
      <c r="L66" s="243"/>
      <c r="M66" s="244"/>
      <c r="N66" s="274" t="str">
        <f t="shared" si="1"/>
        <v/>
      </c>
      <c r="O66" s="243"/>
      <c r="P66" s="244"/>
      <c r="Q66" s="274" t="str">
        <f t="shared" si="2"/>
        <v/>
      </c>
      <c r="R66" s="337"/>
      <c r="S66" s="337"/>
      <c r="T66" s="63"/>
      <c r="U66" s="63"/>
      <c r="V66" s="63"/>
      <c r="W66" s="63"/>
      <c r="X66" s="63"/>
      <c r="Y66" s="63"/>
      <c r="Z66" s="63"/>
      <c r="AA66" s="63"/>
      <c r="AB66" s="63"/>
      <c r="AC66" s="63"/>
      <c r="AD66" s="63"/>
      <c r="AE66" s="63"/>
      <c r="AF66" s="63"/>
      <c r="AG66" s="63"/>
      <c r="AH66" s="63"/>
      <c r="AI66" s="63"/>
      <c r="AJ66" s="63"/>
      <c r="AK66" s="63"/>
      <c r="AL66" s="63"/>
    </row>
    <row r="67" spans="5:39" ht="37.5" customHeight="1">
      <c r="E67" s="343" t="s">
        <v>484</v>
      </c>
      <c r="F67" s="538" t="s">
        <v>485</v>
      </c>
      <c r="G67" s="538"/>
      <c r="H67" s="327">
        <v>5284</v>
      </c>
      <c r="I67" s="243"/>
      <c r="J67" s="244"/>
      <c r="K67" s="274" t="str">
        <f t="shared" si="0"/>
        <v/>
      </c>
      <c r="L67" s="243"/>
      <c r="M67" s="244"/>
      <c r="N67" s="274" t="str">
        <f t="shared" si="1"/>
        <v/>
      </c>
      <c r="O67" s="243"/>
      <c r="P67" s="244"/>
      <c r="Q67" s="274" t="str">
        <f t="shared" si="2"/>
        <v/>
      </c>
      <c r="R67" s="337"/>
      <c r="S67" s="337"/>
      <c r="T67" s="63"/>
      <c r="U67" s="63"/>
      <c r="V67" s="63"/>
      <c r="W67" s="63"/>
      <c r="X67" s="63"/>
      <c r="Y67" s="63"/>
      <c r="Z67" s="63"/>
      <c r="AA67" s="63"/>
      <c r="AB67" s="63"/>
      <c r="AC67" s="63"/>
      <c r="AD67" s="63"/>
      <c r="AE67" s="63"/>
      <c r="AF67" s="63"/>
      <c r="AG67" s="63"/>
      <c r="AH67" s="63"/>
      <c r="AI67" s="63"/>
      <c r="AJ67" s="63"/>
      <c r="AK67" s="63"/>
      <c r="AL67" s="63"/>
    </row>
    <row r="68" spans="5:39" ht="25.5" customHeight="1">
      <c r="E68" s="343" t="s">
        <v>486</v>
      </c>
      <c r="F68" s="538" t="s">
        <v>487</v>
      </c>
      <c r="G68" s="538"/>
      <c r="H68" s="327">
        <v>5285</v>
      </c>
      <c r="I68" s="243"/>
      <c r="J68" s="244"/>
      <c r="K68" s="274" t="str">
        <f t="shared" si="0"/>
        <v/>
      </c>
      <c r="L68" s="243"/>
      <c r="M68" s="244"/>
      <c r="N68" s="274" t="str">
        <f t="shared" si="1"/>
        <v/>
      </c>
      <c r="O68" s="243"/>
      <c r="P68" s="244"/>
      <c r="Q68" s="274" t="str">
        <f t="shared" si="2"/>
        <v/>
      </c>
      <c r="R68" s="337"/>
      <c r="S68" s="337"/>
      <c r="T68" s="63"/>
      <c r="U68" s="63"/>
      <c r="V68" s="63"/>
      <c r="W68" s="63"/>
      <c r="X68" s="63"/>
      <c r="Y68" s="63"/>
      <c r="Z68" s="63"/>
      <c r="AA68" s="63"/>
      <c r="AB68" s="63"/>
      <c r="AC68" s="63"/>
      <c r="AD68" s="63"/>
      <c r="AE68" s="63"/>
      <c r="AF68" s="63"/>
      <c r="AG68" s="63"/>
      <c r="AH68" s="63"/>
      <c r="AI68" s="63"/>
      <c r="AJ68" s="63"/>
      <c r="AK68" s="63"/>
      <c r="AL68" s="63"/>
    </row>
    <row r="69" spans="5:39" ht="25.5" customHeight="1">
      <c r="E69" s="343" t="s">
        <v>488</v>
      </c>
      <c r="F69" s="538" t="s">
        <v>489</v>
      </c>
      <c r="G69" s="538"/>
      <c r="H69" s="327">
        <v>5286</v>
      </c>
      <c r="I69" s="290" t="str">
        <f>IF((SUMIF(I70:I71,"",J70:J71)-SUMIF(I70:I71,"(",J70:J71))&lt;0,"(","")</f>
        <v/>
      </c>
      <c r="J69" s="285">
        <f>ABS(SUMIF(I70:I71,"",J70:J71)-SUMIF(I70:I71,"(",J70:J71))</f>
        <v>0</v>
      </c>
      <c r="K69" s="271" t="str">
        <f t="shared" si="0"/>
        <v/>
      </c>
      <c r="L69" s="290" t="str">
        <f>IF((SUMIF(L70:L71,"",M70:M71)-SUMIF(L70:L71,"(",M70:M71))&lt;0,"(","")</f>
        <v/>
      </c>
      <c r="M69" s="285">
        <f>ABS(SUMIF(L70:L71,"",M70:M71)-SUMIF(L70:L71,"(",M70:M71))</f>
        <v>0</v>
      </c>
      <c r="N69" s="271" t="str">
        <f t="shared" si="1"/>
        <v/>
      </c>
      <c r="O69" s="290" t="str">
        <f>IF((SUMIF(O70:O71,"",P70:P71)-SUMIF(O70:O71,"(",P70:P71))&lt;0,"(","")</f>
        <v/>
      </c>
      <c r="P69" s="285">
        <f>ABS(SUMIF(O70:O71,"",P70:P71)-SUMIF(O70:O71,"(",P70:P71))</f>
        <v>0</v>
      </c>
      <c r="Q69" s="274" t="str">
        <f t="shared" si="2"/>
        <v/>
      </c>
      <c r="R69" s="337"/>
      <c r="S69" s="337"/>
      <c r="T69" s="63"/>
      <c r="U69" s="63"/>
      <c r="V69" s="63"/>
      <c r="W69" s="63"/>
      <c r="X69" s="63"/>
      <c r="Y69" s="63"/>
      <c r="Z69" s="63"/>
      <c r="AA69" s="63"/>
      <c r="AB69" s="63"/>
      <c r="AC69" s="63"/>
      <c r="AD69" s="63"/>
      <c r="AE69" s="63"/>
      <c r="AF69" s="63"/>
      <c r="AG69" s="63"/>
      <c r="AH69" s="63"/>
      <c r="AI69" s="63"/>
      <c r="AJ69" s="63"/>
      <c r="AK69" s="63"/>
      <c r="AL69" s="63"/>
    </row>
    <row r="70" spans="5:39" ht="25.5" customHeight="1">
      <c r="E70" s="343" t="s">
        <v>490</v>
      </c>
      <c r="F70" s="539" t="s">
        <v>489</v>
      </c>
      <c r="G70" s="539"/>
      <c r="H70" s="243"/>
      <c r="I70" s="243"/>
      <c r="J70" s="244"/>
      <c r="K70" s="274" t="str">
        <f t="shared" si="0"/>
        <v/>
      </c>
      <c r="L70" s="243"/>
      <c r="M70" s="244"/>
      <c r="N70" s="274" t="str">
        <f t="shared" si="1"/>
        <v/>
      </c>
      <c r="O70" s="243"/>
      <c r="P70" s="244"/>
      <c r="Q70" s="274" t="str">
        <f t="shared" si="2"/>
        <v/>
      </c>
      <c r="R70" s="337"/>
      <c r="S70" s="337"/>
      <c r="T70" s="63"/>
      <c r="U70" s="63"/>
      <c r="V70" s="63"/>
      <c r="W70" s="63"/>
      <c r="X70" s="63"/>
      <c r="Y70" s="63"/>
      <c r="Z70" s="63"/>
      <c r="AA70" s="63"/>
      <c r="AB70" s="63"/>
      <c r="AC70" s="63"/>
      <c r="AD70" s="63"/>
      <c r="AE70" s="63"/>
      <c r="AF70" s="63"/>
      <c r="AG70" s="63"/>
      <c r="AH70" s="63"/>
      <c r="AI70" s="63"/>
      <c r="AJ70" s="63"/>
      <c r="AK70" s="63"/>
      <c r="AL70" s="63"/>
    </row>
    <row r="71" spans="5:39">
      <c r="E71" s="329"/>
      <c r="F71" s="321" t="s">
        <v>470</v>
      </c>
      <c r="G71" s="330"/>
      <c r="H71" s="330"/>
      <c r="I71" s="330"/>
      <c r="J71" s="330"/>
      <c r="K71" s="330"/>
      <c r="L71" s="330"/>
      <c r="M71" s="330"/>
      <c r="N71" s="330"/>
      <c r="O71" s="330"/>
      <c r="P71" s="330"/>
      <c r="Q71" s="417"/>
      <c r="R71" s="337"/>
      <c r="S71" s="337"/>
      <c r="T71" s="63"/>
      <c r="U71" s="63"/>
      <c r="V71" s="63"/>
      <c r="W71" s="63"/>
      <c r="X71" s="63"/>
      <c r="Y71" s="63"/>
      <c r="Z71" s="63"/>
      <c r="AA71" s="63"/>
      <c r="AB71" s="63"/>
      <c r="AC71" s="63"/>
      <c r="AD71" s="63"/>
      <c r="AE71" s="63"/>
      <c r="AF71" s="63"/>
      <c r="AG71" s="63"/>
      <c r="AH71" s="63"/>
      <c r="AI71" s="63"/>
      <c r="AJ71" s="63"/>
      <c r="AK71" s="63"/>
      <c r="AL71" s="63"/>
      <c r="AM71" s="134" t="s">
        <v>433</v>
      </c>
    </row>
  </sheetData>
  <sheetProtection password="C39D" sheet="1" objects="1" scenarios="1" formatColumns="0" formatRows="0"/>
  <mergeCells count="75">
    <mergeCell ref="E8:AL8"/>
    <mergeCell ref="E13:E15"/>
    <mergeCell ref="F13:F15"/>
    <mergeCell ref="G13:G15"/>
    <mergeCell ref="H13:H15"/>
    <mergeCell ref="I13:N13"/>
    <mergeCell ref="O13:AF13"/>
    <mergeCell ref="AG13:AL13"/>
    <mergeCell ref="I14:K15"/>
    <mergeCell ref="E10:AL11"/>
    <mergeCell ref="L16:N16"/>
    <mergeCell ref="R16:T16"/>
    <mergeCell ref="X16:Z16"/>
    <mergeCell ref="AJ16:AL16"/>
    <mergeCell ref="L14:N15"/>
    <mergeCell ref="O14:Q15"/>
    <mergeCell ref="R14:W14"/>
    <mergeCell ref="X14:Z15"/>
    <mergeCell ref="AA14:AF14"/>
    <mergeCell ref="AG14:AI15"/>
    <mergeCell ref="AJ14:AL15"/>
    <mergeCell ref="R15:T15"/>
    <mergeCell ref="U15:W15"/>
    <mergeCell ref="AA15:AC15"/>
    <mergeCell ref="AD15:AF15"/>
    <mergeCell ref="U35:W36"/>
    <mergeCell ref="E17:E18"/>
    <mergeCell ref="F17:F18"/>
    <mergeCell ref="E19:E20"/>
    <mergeCell ref="F19:F20"/>
    <mergeCell ref="E22:E23"/>
    <mergeCell ref="F22:F23"/>
    <mergeCell ref="E24:E25"/>
    <mergeCell ref="F24:F25"/>
    <mergeCell ref="E35:E36"/>
    <mergeCell ref="F35:F36"/>
    <mergeCell ref="G35:G36"/>
    <mergeCell ref="E32:W33"/>
    <mergeCell ref="I48:K48"/>
    <mergeCell ref="L48:N48"/>
    <mergeCell ref="L36:N36"/>
    <mergeCell ref="O36:Q36"/>
    <mergeCell ref="R36:T36"/>
    <mergeCell ref="L37:N37"/>
    <mergeCell ref="R37:T37"/>
    <mergeCell ref="E45:N46"/>
    <mergeCell ref="H35:H36"/>
    <mergeCell ref="I35:K36"/>
    <mergeCell ref="L35:T35"/>
    <mergeCell ref="E40:E41"/>
    <mergeCell ref="F40:F41"/>
    <mergeCell ref="F48:G48"/>
    <mergeCell ref="E38:E39"/>
    <mergeCell ref="F38:F39"/>
    <mergeCell ref="I61:K61"/>
    <mergeCell ref="L61:N61"/>
    <mergeCell ref="O61:Q61"/>
    <mergeCell ref="F62:G62"/>
    <mergeCell ref="L62:N62"/>
    <mergeCell ref="L49:N49"/>
    <mergeCell ref="F50:G50"/>
    <mergeCell ref="F51:G51"/>
    <mergeCell ref="F53:G53"/>
    <mergeCell ref="E58:Q59"/>
    <mergeCell ref="F54:G54"/>
    <mergeCell ref="F49:G49"/>
    <mergeCell ref="F63:G63"/>
    <mergeCell ref="F61:G61"/>
    <mergeCell ref="F69:G69"/>
    <mergeCell ref="F70:G70"/>
    <mergeCell ref="F64:G64"/>
    <mergeCell ref="F65:G65"/>
    <mergeCell ref="F66:G66"/>
    <mergeCell ref="F67:G67"/>
    <mergeCell ref="F68:G68"/>
  </mergeCells>
  <dataValidations count="7">
    <dataValidation type="decimal" allowBlank="1" showInputMessage="1" showErrorMessage="1" sqref="J55:N55 J52:N52 AE26:AI26 AK26:AL26 J26:K26 M26:O26 V26:W26 AA26 AA21 V21:W21 M21:O21 J21:K21 AK21:AL21 AE21:AI21 J42:L42 U42:W42">
      <formula1>-999999999999999000</formula1>
      <formula2>9999999999999990000</formula2>
    </dataValidation>
    <dataValidation type="textLength" operator="lessThanOrEqual" allowBlank="1" showInputMessage="1" showErrorMessage="1" errorTitle="Ошибка" error="Допускается ввод не более 900 символов!" sqref="F63:G69">
      <formula1>900</formula1>
    </dataValidation>
    <dataValidation type="decimal" allowBlank="1" showInputMessage="1" showErrorMessage="1" sqref="J69 M53 J53 P38:P39 S38:S39 M22:M23 Y22:Y23 S22:S23 AK22:AK23 J50 M50 P69 M69 S17:S18 Y17:Y18 M17:M18 AK17:AK18">
      <formula1>0</formula1>
      <formula2>99999999999999900000</formula2>
    </dataValidation>
    <dataValidation type="textLength" operator="lessThanOrEqual" allowBlank="1" showInputMessage="1" showErrorMessage="1" errorTitle="Ошибка" error="Допускается ввод не более 900 символов" sqref="F19:F20 F24:F25 F40:F41 H40:H41 F51:H51 H24:H25 F54:H54 F70:H70 H19:H20">
      <formula1>900</formula1>
    </dataValidation>
    <dataValidation type="list" allowBlank="1" showDropDown="1" showInputMessage="1" showErrorMessage="1" errorTitle="Внимание" error="Возможен ввод только символа '('" sqref="O19:O20 I24:I25 O24:O25 AG19:AG20 AA19:AA20 AG24:AG25 U24:U25 AD19:AD20 U19:U20 AA24:AA25 L51 O63:O68 I40:I41 L70 U40:U41 I70 O70 L63:L68 I51 L40:L41 I63:I68 AD24:AD25 I19:I20">
      <formula1>"("</formula1>
    </dataValidation>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то в ячейке слева поставьте '('" sqref="AH24:AH25 AB19:AB20 V19:V20 AE24:AE25 AB24:AB25 P19:P20 J19:J20 V24:V25 AH19:AH20 P24:P25 J51 M70 J40:J41 M40:M41 J24:J25 J70 P70 J63:J68 M63:M68 P63:P68 M51 V40:V41 AE19:AE20">
      <formula1>0</formula1>
      <formula2>9.99999999999999E+23</formula2>
    </dataValidation>
    <dataValidation type="whole" allowBlank="1" showInputMessage="1" showErrorMessage="1" errorTitle="Внимание" error="Допускается ввод только целых не отрицательных чисел" sqref="M19:M20 Y24:Y25 AK24:AK25 S19:S20 Y19:Y20 M24:M25 M54 S40:S41 P40:P41 S24:S25 J54 AK19:AK20">
      <formula1>0</formula1>
      <formula2>9.99999999999999E+23</formula2>
    </dataValidation>
  </dataValidations>
  <hyperlinks>
    <hyperlink ref="F21" location="'Форма 5. Основные средства'!A1" tooltip="Добавить запись" display="Добавить группу основных средств"/>
    <hyperlink ref="F26" location="'Форма 5. Основные средства'!A1" tooltip="Добавить запись" display="Добавить группу объектов"/>
    <hyperlink ref="F42" location="'Форма 5. Основные средства'!A1" tooltip="Добавить запись" display="Добавить группу объектов"/>
    <hyperlink ref="F52" location="'Форма 5. Основные средства'!A1" tooltip="Добавить запись" display="Добавить объект основных средств"/>
    <hyperlink ref="F55" location="'Форма 5. Основные средства'!A1" tooltip="Добавить запись" display="Добавить объект основных средств"/>
    <hyperlink ref="F71" location="'Форма 5. Основные средства'!A1" tooltip="Добавить запись" display="Добавить объект основных средств"/>
  </hyperlinks>
  <pageMargins left="0.7" right="0.7" top="0.75" bottom="0.75" header="0.3" footer="0.3"/>
  <pageSetup paperSize="9"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2"/>
  <dimension ref="E1:AM79"/>
  <sheetViews>
    <sheetView showGridLines="0" topLeftCell="D65" workbookViewId="0">
      <selection activeCell="K75" sqref="K75"/>
    </sheetView>
  </sheetViews>
  <sheetFormatPr defaultColWidth="9.109375" defaultRowHeight="12.75"/>
  <cols>
    <col min="1" max="3" width="0" style="109" hidden="1" customWidth="1"/>
    <col min="4" max="4" width="9.109375" style="109" customWidth="1"/>
    <col min="5" max="5" width="7.6640625" style="109" customWidth="1"/>
    <col min="6" max="6" width="39.109375" style="109" customWidth="1"/>
    <col min="7" max="7" width="9.109375" style="109" customWidth="1"/>
    <col min="8" max="8" width="7" style="109" customWidth="1"/>
    <col min="9" max="9" width="2.5546875" style="109" customWidth="1"/>
    <col min="10" max="10" width="18.6640625" style="109" customWidth="1"/>
    <col min="11" max="12" width="2.5546875" style="109" customWidth="1"/>
    <col min="13" max="13" width="18.6640625" style="109" customWidth="1"/>
    <col min="14" max="15" width="2.5546875" style="109" customWidth="1"/>
    <col min="16" max="16" width="18.6640625" style="109" customWidth="1"/>
    <col min="17" max="18" width="2.5546875" style="109" customWidth="1"/>
    <col min="19" max="19" width="18.6640625" style="109" customWidth="1"/>
    <col min="20" max="21" width="2.5546875" style="109" customWidth="1"/>
    <col min="22" max="22" width="18.6640625" style="109" customWidth="1"/>
    <col min="23" max="24" width="2.5546875" style="109" customWidth="1"/>
    <col min="25" max="25" width="18.6640625" style="109" customWidth="1"/>
    <col min="26" max="27" width="2.5546875" style="109" customWidth="1"/>
    <col min="28" max="28" width="18.6640625" style="109" customWidth="1"/>
    <col min="29" max="30" width="2.5546875" style="109" customWidth="1"/>
    <col min="31" max="31" width="18.6640625" style="109" customWidth="1"/>
    <col min="32" max="33" width="2.5546875" style="109" customWidth="1"/>
    <col min="34" max="34" width="18.6640625" style="109" customWidth="1"/>
    <col min="35" max="35" width="2.5546875" style="109" customWidth="1"/>
    <col min="36" max="36" width="27.6640625" style="134" customWidth="1"/>
    <col min="37" max="37" width="9.109375" style="109" customWidth="1"/>
    <col min="38" max="16384" width="9.109375" style="109"/>
  </cols>
  <sheetData>
    <row r="1" spans="5:39" hidden="1"/>
    <row r="2" spans="5:39" hidden="1"/>
    <row r="3" spans="5:39" hidden="1"/>
    <row r="4" spans="5:39" hidden="1"/>
    <row r="5" spans="5:39" hidden="1">
      <c r="AM5" s="134"/>
    </row>
    <row r="6" spans="5:39">
      <c r="E6" s="52" t="str">
        <f ca="1">Getcode()</f>
        <v>ELPASS.FORMS.BH</v>
      </c>
      <c r="AI6" s="15" t="str">
        <f ca="1">version</f>
        <v>Версия 1.0 от 01.10.2017</v>
      </c>
    </row>
    <row r="8" spans="5:39">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322" t="s">
        <v>164</v>
      </c>
    </row>
    <row r="9" spans="5:39" ht="25.5" customHeight="1">
      <c r="E9" s="537" t="s">
        <v>165</v>
      </c>
      <c r="F9" s="537"/>
      <c r="G9" s="537"/>
      <c r="H9" s="537"/>
      <c r="I9" s="537"/>
      <c r="J9" s="537"/>
      <c r="K9" s="537"/>
      <c r="L9" s="537"/>
      <c r="M9" s="537"/>
      <c r="N9" s="537"/>
      <c r="O9" s="537"/>
      <c r="P9" s="537"/>
      <c r="Q9" s="537"/>
      <c r="R9" s="537"/>
      <c r="S9" s="537"/>
      <c r="T9" s="537"/>
      <c r="U9" s="537"/>
      <c r="V9" s="537"/>
      <c r="W9" s="537"/>
      <c r="X9" s="537"/>
      <c r="Y9" s="537"/>
      <c r="Z9" s="537"/>
      <c r="AA9" s="537"/>
      <c r="AB9" s="537"/>
      <c r="AC9" s="537"/>
      <c r="AD9" s="537"/>
      <c r="AE9" s="537"/>
      <c r="AF9" s="537"/>
      <c r="AG9" s="537"/>
      <c r="AH9" s="537"/>
      <c r="AI9" s="537"/>
    </row>
    <row r="10" spans="5:39">
      <c r="E10" s="323"/>
      <c r="F10" s="324"/>
      <c r="G10" s="324"/>
      <c r="H10" s="324"/>
      <c r="I10" s="324"/>
      <c r="J10" s="324"/>
      <c r="K10" s="324"/>
      <c r="L10" s="324"/>
      <c r="M10" s="323"/>
      <c r="N10" s="323"/>
      <c r="O10" s="323"/>
      <c r="P10" s="324"/>
      <c r="Q10" s="323"/>
      <c r="R10" s="323"/>
      <c r="S10" s="324"/>
      <c r="T10" s="324"/>
      <c r="U10" s="325"/>
      <c r="V10" s="324"/>
      <c r="W10" s="324"/>
      <c r="X10" s="324"/>
      <c r="Y10" s="324"/>
      <c r="Z10" s="324"/>
      <c r="AA10" s="324"/>
      <c r="AB10" s="324"/>
      <c r="AC10" s="324"/>
      <c r="AD10" s="324"/>
      <c r="AE10" s="324"/>
      <c r="AF10" s="324"/>
      <c r="AG10" s="324"/>
      <c r="AH10" s="324"/>
      <c r="AI10" s="324"/>
    </row>
    <row r="11" spans="5:39">
      <c r="E11" s="513" t="s">
        <v>166</v>
      </c>
      <c r="F11" s="513"/>
      <c r="G11" s="513"/>
      <c r="H11" s="513"/>
      <c r="I11" s="513"/>
      <c r="J11" s="513"/>
      <c r="K11" s="513"/>
      <c r="L11" s="513"/>
      <c r="M11" s="513"/>
      <c r="N11" s="513"/>
      <c r="O11" s="513"/>
      <c r="P11" s="513"/>
      <c r="Q11" s="513"/>
      <c r="R11" s="513"/>
      <c r="S11" s="513"/>
      <c r="T11" s="513"/>
      <c r="U11" s="513"/>
      <c r="V11" s="513"/>
      <c r="W11" s="513"/>
      <c r="X11" s="513"/>
      <c r="Y11" s="513"/>
      <c r="Z11" s="513"/>
      <c r="AA11" s="513"/>
      <c r="AB11" s="513"/>
      <c r="AC11" s="513"/>
      <c r="AD11" s="513"/>
      <c r="AE11" s="513"/>
      <c r="AF11" s="513"/>
      <c r="AG11" s="513"/>
      <c r="AH11" s="513"/>
      <c r="AI11" s="513"/>
    </row>
    <row r="12" spans="5:39">
      <c r="E12" s="514"/>
      <c r="F12" s="514"/>
      <c r="G12" s="514"/>
      <c r="H12" s="514"/>
      <c r="I12" s="514"/>
      <c r="J12" s="514"/>
      <c r="K12" s="514"/>
      <c r="L12" s="514"/>
      <c r="M12" s="514"/>
      <c r="N12" s="514"/>
      <c r="O12" s="514"/>
      <c r="P12" s="514"/>
      <c r="Q12" s="514"/>
      <c r="R12" s="514"/>
      <c r="S12" s="514"/>
      <c r="T12" s="514"/>
      <c r="U12" s="514"/>
      <c r="V12" s="514"/>
      <c r="W12" s="514"/>
      <c r="X12" s="514"/>
      <c r="Y12" s="514"/>
      <c r="Z12" s="514"/>
      <c r="AA12" s="514"/>
      <c r="AB12" s="514"/>
      <c r="AC12" s="514"/>
      <c r="AD12" s="514"/>
      <c r="AE12" s="514"/>
      <c r="AF12" s="514"/>
      <c r="AG12" s="514"/>
      <c r="AH12" s="514"/>
      <c r="AI12" s="514"/>
    </row>
    <row r="13" spans="5:39">
      <c r="E13" s="323"/>
      <c r="F13" s="323"/>
      <c r="G13" s="323"/>
      <c r="H13" s="323"/>
      <c r="I13" s="323"/>
      <c r="J13" s="323"/>
      <c r="K13" s="323"/>
      <c r="L13" s="323"/>
      <c r="M13" s="323"/>
      <c r="N13" s="323"/>
      <c r="O13" s="323"/>
      <c r="P13" s="323"/>
      <c r="Q13" s="323"/>
      <c r="R13" s="323"/>
      <c r="S13" s="323"/>
      <c r="T13" s="323"/>
      <c r="U13" s="323"/>
      <c r="V13" s="323"/>
      <c r="W13" s="323"/>
      <c r="X13" s="323"/>
      <c r="Y13" s="323"/>
      <c r="Z13" s="323"/>
      <c r="AA13" s="323"/>
      <c r="AB13" s="323"/>
      <c r="AC13" s="323"/>
      <c r="AD13" s="323"/>
      <c r="AE13" s="323"/>
      <c r="AF13" s="323"/>
      <c r="AG13" s="323"/>
      <c r="AH13" s="325"/>
      <c r="AI13" s="325"/>
    </row>
    <row r="14" spans="5:39">
      <c r="E14" s="516" t="s">
        <v>167</v>
      </c>
      <c r="F14" s="516" t="s">
        <v>168</v>
      </c>
      <c r="G14" s="516" t="s">
        <v>169</v>
      </c>
      <c r="H14" s="516" t="s">
        <v>5</v>
      </c>
      <c r="I14" s="516" t="s">
        <v>170</v>
      </c>
      <c r="J14" s="516"/>
      <c r="K14" s="516"/>
      <c r="L14" s="516"/>
      <c r="M14" s="516"/>
      <c r="N14" s="516"/>
      <c r="O14" s="519" t="s">
        <v>171</v>
      </c>
      <c r="P14" s="519"/>
      <c r="Q14" s="519"/>
      <c r="R14" s="519"/>
      <c r="S14" s="519"/>
      <c r="T14" s="519"/>
      <c r="U14" s="519"/>
      <c r="V14" s="519"/>
      <c r="W14" s="519"/>
      <c r="X14" s="519"/>
      <c r="Y14" s="519"/>
      <c r="Z14" s="519"/>
      <c r="AA14" s="519"/>
      <c r="AB14" s="519"/>
      <c r="AC14" s="519"/>
      <c r="AD14" s="516" t="s">
        <v>172</v>
      </c>
      <c r="AE14" s="516"/>
      <c r="AF14" s="516"/>
      <c r="AG14" s="516"/>
      <c r="AH14" s="516"/>
      <c r="AI14" s="516"/>
    </row>
    <row r="15" spans="5:39">
      <c r="E15" s="516"/>
      <c r="F15" s="516"/>
      <c r="G15" s="516"/>
      <c r="H15" s="516"/>
      <c r="I15" s="516" t="s">
        <v>173</v>
      </c>
      <c r="J15" s="516"/>
      <c r="K15" s="516"/>
      <c r="L15" s="516" t="s">
        <v>174</v>
      </c>
      <c r="M15" s="516"/>
      <c r="N15" s="516"/>
      <c r="O15" s="516" t="s">
        <v>175</v>
      </c>
      <c r="P15" s="516"/>
      <c r="Q15" s="516"/>
      <c r="R15" s="516" t="s">
        <v>176</v>
      </c>
      <c r="S15" s="516"/>
      <c r="T15" s="516"/>
      <c r="U15" s="516"/>
      <c r="V15" s="516"/>
      <c r="W15" s="516"/>
      <c r="X15" s="547" t="s">
        <v>177</v>
      </c>
      <c r="Y15" s="556"/>
      <c r="Z15" s="557"/>
      <c r="AA15" s="516" t="s">
        <v>178</v>
      </c>
      <c r="AB15" s="516"/>
      <c r="AC15" s="516"/>
      <c r="AD15" s="516" t="s">
        <v>173</v>
      </c>
      <c r="AE15" s="516"/>
      <c r="AF15" s="516"/>
      <c r="AG15" s="516" t="s">
        <v>174</v>
      </c>
      <c r="AH15" s="516"/>
      <c r="AI15" s="516"/>
    </row>
    <row r="16" spans="5:39">
      <c r="E16" s="516"/>
      <c r="F16" s="516"/>
      <c r="G16" s="516"/>
      <c r="H16" s="516"/>
      <c r="I16" s="516"/>
      <c r="J16" s="516"/>
      <c r="K16" s="516"/>
      <c r="L16" s="516"/>
      <c r="M16" s="516"/>
      <c r="N16" s="516"/>
      <c r="O16" s="516"/>
      <c r="P16" s="516"/>
      <c r="Q16" s="516"/>
      <c r="R16" s="547" t="s">
        <v>173</v>
      </c>
      <c r="S16" s="548"/>
      <c r="T16" s="549"/>
      <c r="U16" s="547" t="s">
        <v>174</v>
      </c>
      <c r="V16" s="548"/>
      <c r="W16" s="549"/>
      <c r="X16" s="550"/>
      <c r="Y16" s="558"/>
      <c r="Z16" s="559"/>
      <c r="AA16" s="516"/>
      <c r="AB16" s="516"/>
      <c r="AC16" s="516"/>
      <c r="AD16" s="516"/>
      <c r="AE16" s="516"/>
      <c r="AF16" s="516"/>
      <c r="AG16" s="516"/>
      <c r="AH16" s="516"/>
      <c r="AI16" s="516"/>
    </row>
    <row r="17" spans="5:37">
      <c r="E17" s="516"/>
      <c r="F17" s="516"/>
      <c r="G17" s="516"/>
      <c r="H17" s="516"/>
      <c r="I17" s="516"/>
      <c r="J17" s="516"/>
      <c r="K17" s="516"/>
      <c r="L17" s="516"/>
      <c r="M17" s="516"/>
      <c r="N17" s="516"/>
      <c r="O17" s="516"/>
      <c r="P17" s="516"/>
      <c r="Q17" s="516"/>
      <c r="R17" s="550"/>
      <c r="S17" s="551"/>
      <c r="T17" s="552"/>
      <c r="U17" s="550"/>
      <c r="V17" s="551"/>
      <c r="W17" s="552"/>
      <c r="X17" s="550"/>
      <c r="Y17" s="558"/>
      <c r="Z17" s="559"/>
      <c r="AA17" s="516"/>
      <c r="AB17" s="516"/>
      <c r="AC17" s="516"/>
      <c r="AD17" s="516"/>
      <c r="AE17" s="516"/>
      <c r="AF17" s="516"/>
      <c r="AG17" s="516"/>
      <c r="AH17" s="516"/>
      <c r="AI17" s="516"/>
    </row>
    <row r="18" spans="5:37">
      <c r="E18" s="516"/>
      <c r="F18" s="516"/>
      <c r="G18" s="516"/>
      <c r="H18" s="516"/>
      <c r="I18" s="516"/>
      <c r="J18" s="516"/>
      <c r="K18" s="516"/>
      <c r="L18" s="516"/>
      <c r="M18" s="516"/>
      <c r="N18" s="516"/>
      <c r="O18" s="516"/>
      <c r="P18" s="516"/>
      <c r="Q18" s="516"/>
      <c r="R18" s="553"/>
      <c r="S18" s="554"/>
      <c r="T18" s="555"/>
      <c r="U18" s="553"/>
      <c r="V18" s="554"/>
      <c r="W18" s="555"/>
      <c r="X18" s="560"/>
      <c r="Y18" s="561"/>
      <c r="Z18" s="562"/>
      <c r="AA18" s="516"/>
      <c r="AB18" s="516"/>
      <c r="AC18" s="516"/>
      <c r="AD18" s="516"/>
      <c r="AE18" s="516"/>
      <c r="AF18" s="516"/>
      <c r="AG18" s="516"/>
      <c r="AH18" s="516"/>
      <c r="AI18" s="516"/>
    </row>
    <row r="19" spans="5:37">
      <c r="E19" s="358">
        <v>1</v>
      </c>
      <c r="F19" s="358">
        <v>2</v>
      </c>
      <c r="G19" s="358">
        <v>3</v>
      </c>
      <c r="H19" s="358">
        <v>4</v>
      </c>
      <c r="I19" s="358" t="s">
        <v>12</v>
      </c>
      <c r="J19" s="358">
        <v>5</v>
      </c>
      <c r="K19" s="358" t="s">
        <v>12</v>
      </c>
      <c r="L19" s="424" t="s">
        <v>12</v>
      </c>
      <c r="M19" s="358">
        <v>6</v>
      </c>
      <c r="N19" s="424" t="s">
        <v>12</v>
      </c>
      <c r="O19" s="358" t="s">
        <v>12</v>
      </c>
      <c r="P19" s="358">
        <v>7</v>
      </c>
      <c r="Q19" s="358" t="s">
        <v>12</v>
      </c>
      <c r="R19" s="517">
        <v>8</v>
      </c>
      <c r="S19" s="517"/>
      <c r="T19" s="517"/>
      <c r="U19" s="358" t="s">
        <v>12</v>
      </c>
      <c r="V19" s="358">
        <v>9</v>
      </c>
      <c r="W19" s="358" t="s">
        <v>12</v>
      </c>
      <c r="X19" s="424" t="s">
        <v>12</v>
      </c>
      <c r="Y19" s="358">
        <v>10</v>
      </c>
      <c r="Z19" s="424" t="s">
        <v>12</v>
      </c>
      <c r="AA19" s="358" t="s">
        <v>12</v>
      </c>
      <c r="AB19" s="358">
        <v>11</v>
      </c>
      <c r="AC19" s="358" t="s">
        <v>12</v>
      </c>
      <c r="AD19" s="358" t="s">
        <v>12</v>
      </c>
      <c r="AE19" s="358">
        <v>12</v>
      </c>
      <c r="AF19" s="358" t="s">
        <v>12</v>
      </c>
      <c r="AG19" s="424" t="s">
        <v>12</v>
      </c>
      <c r="AH19" s="358">
        <v>13</v>
      </c>
      <c r="AI19" s="411" t="s">
        <v>12</v>
      </c>
    </row>
    <row r="20" spans="5:37">
      <c r="E20" s="511" t="s">
        <v>179</v>
      </c>
      <c r="F20" s="522" t="s">
        <v>180</v>
      </c>
      <c r="G20" s="271" t="str">
        <f>"за "&amp;IF(List_01_reporting_period="","отчётный год",List_01_reporting_period&amp;" год")</f>
        <v>за 2017 год</v>
      </c>
      <c r="H20" s="327">
        <v>5301</v>
      </c>
      <c r="I20" s="290" t="str">
        <f t="array" ref="I20">IF((SUM(IF($AK$22:$AK$24="c",IF(I$22:I$24="(",-J$22:J$24,J$22:J$24))))&lt;0,"(","")</f>
        <v/>
      </c>
      <c r="J20" s="285">
        <f t="array" ref="J20">ABS(SUM(IF($AK$22:$AK$24="c",IF(I$22:I$24="(",-J$22:J$24,J$22:J$24))))</f>
        <v>0</v>
      </c>
      <c r="K20" s="271" t="str">
        <f>IF(I20="(",")","")</f>
        <v/>
      </c>
      <c r="L20" s="290" t="str">
        <f t="array" ref="L20">IF((SUM(IF($AK$22:$AK$24="c",IF(L$22:L$24="(",-M$22:M$24,M$22:M$24))))&lt;0,"(","")</f>
        <v/>
      </c>
      <c r="M20" s="285">
        <f t="array" ref="M20">ABS(SUM(IF($AK$22:$AK$24="c",IF(L$22:L$24="(",-M$22:M$24,M$22:M$24))))</f>
        <v>0</v>
      </c>
      <c r="N20" s="271" t="str">
        <f>IF(L20="(",")","")</f>
        <v/>
      </c>
      <c r="O20" s="290" t="str">
        <f t="array" ref="O20">IF((SUM(IF($AK$22:$AK$24="c",IF(O$22:O$24="(",-P$22:P$24,P$22:P$24))))&lt;0,"(","")</f>
        <v/>
      </c>
      <c r="P20" s="285">
        <f t="array" ref="P20">ABS(SUM(IF($AK$22:$AK$24="c",IF(O$22:O$24="(",-P$22:P$24,P$22:P$24))))</f>
        <v>0</v>
      </c>
      <c r="Q20" s="271" t="str">
        <f>IF(O20="(",")","")</f>
        <v/>
      </c>
      <c r="R20" s="328" t="s">
        <v>181</v>
      </c>
      <c r="S20" s="285">
        <f>SUMIF($AK$22:$AK$24,$AK20,S$22:S$24)</f>
        <v>0</v>
      </c>
      <c r="T20" s="328" t="s">
        <v>182</v>
      </c>
      <c r="U20" s="290" t="str">
        <f t="array" ref="U20">IF((SUM(IF($AK$22:$AK$24="c",IF(U$22:U$24="(",-V$22:V$24,V$22:V$24))))&lt;0,"(","")</f>
        <v/>
      </c>
      <c r="V20" s="285">
        <f t="array" ref="V20">ABS(SUM(IF($AK$22:$AK$24="c",IF(U$22:U$24="(",-V$22:V$24,V$22:V$24))))</f>
        <v>0</v>
      </c>
      <c r="W20" s="271" t="str">
        <f>IF(U20="(",")","")</f>
        <v/>
      </c>
      <c r="X20" s="290" t="str">
        <f t="array" ref="X20">IF((SUM(IF($AK$22:$AK$24="c",IF(X$22:X$24="(",-Y$22:Y$24,Y$22:Y$24))))&lt;0,"(","")</f>
        <v/>
      </c>
      <c r="Y20" s="285">
        <f t="array" ref="Y20">ABS(SUM(IF($AK$22:$AK$24="c",IF(X$22:X$24="(",-Y$22:Y$24,Y$22:Y$24))))</f>
        <v>0</v>
      </c>
      <c r="Z20" s="271" t="str">
        <f>IF(X20="(",")","")</f>
        <v/>
      </c>
      <c r="AA20" s="290" t="str">
        <f t="array" ref="AA20">IF((SUM(IF($AK$22:$AK$24="c",IF(AA$22:AA$24="(",-AB$22:AB$24,AB$22:AB$24))))&lt;0,"(","")</f>
        <v/>
      </c>
      <c r="AB20" s="285">
        <f t="array" ref="AB20">ABS(SUM(IF($AK$22:$AK$24="c",IF(AA$22:AA$24="(",-AB$22:AB$24,AB$22:AB$24))))</f>
        <v>0</v>
      </c>
      <c r="AC20" s="271" t="str">
        <f>IF(AA20="(",")","")</f>
        <v/>
      </c>
      <c r="AD20" s="290" t="str">
        <f t="array" ref="AD20">IF((SUM(IF($AK$22:$AK$24="c",IF(AD$22:AD$24="(",-AE$22:AE$24,AE$22:AE$24))))&lt;0,"(","")</f>
        <v/>
      </c>
      <c r="AE20" s="285">
        <f t="array" ref="AE20">ABS(SUM(IF($AK$22:$AK$24="c",IF(AD$22:AD$24="(",-AE$22:AE$24,AE$22:AE$24))))</f>
        <v>0</v>
      </c>
      <c r="AF20" s="271" t="str">
        <f>IF(AD20="(",")","")</f>
        <v/>
      </c>
      <c r="AG20" s="290" t="str">
        <f t="array" ref="AG20">IF((SUM(IF($AK$22:$AK$24="c",IF(AG$22:AG$24="(",-AH$22:AH$24,AH$22:AH$24))))&lt;0,"(","")</f>
        <v/>
      </c>
      <c r="AH20" s="285">
        <f t="array" ref="AH20">ABS(SUM(IF($AK$22:$AK$24="c",IF(AG$22:AG$24="(",-AH$22:AH$24,AH$22:AH$24))))</f>
        <v>0</v>
      </c>
      <c r="AI20" s="271" t="str">
        <f>IF(AG20="(",")","")</f>
        <v/>
      </c>
      <c r="AK20" s="317" t="s">
        <v>183</v>
      </c>
    </row>
    <row r="21" spans="5:37">
      <c r="E21" s="511"/>
      <c r="F21" s="522"/>
      <c r="G21" s="271" t="str">
        <f>"за "&amp;IF(List_01_reporting_period="","предыдущий год",List_01_reporting_period-1&amp;" год")</f>
        <v>за 2016 год</v>
      </c>
      <c r="H21" s="327">
        <v>5311</v>
      </c>
      <c r="I21" s="290" t="str">
        <f t="array" ref="I21">IF((SUM(IF($AK$22:$AK$24="p",IF(I$22:I$24="(",-J$22:J$24,J$22:J$24))))&lt;0,"(","")</f>
        <v/>
      </c>
      <c r="J21" s="285">
        <f t="array" ref="J21">ABS(SUM(IF($AK$22:$AK$24="p",IF(I$22:I$24="(",-J$22:J$24,J$22:J$24))))</f>
        <v>0</v>
      </c>
      <c r="K21" s="271" t="str">
        <f>IF(I21="(",")","")</f>
        <v/>
      </c>
      <c r="L21" s="290" t="str">
        <f t="array" ref="L21">IF((SUM(IF($AK$22:$AK$24="p",IF(L$22:L$24="(",-M$22:M$24,M$22:M$24))))&lt;0,"(","")</f>
        <v/>
      </c>
      <c r="M21" s="285">
        <f t="array" ref="M21">ABS(SUM(IF($AK$22:$AK$24="p",IF(L$22:L$24="(",-M$22:M$24,M$22:M$24))))</f>
        <v>0</v>
      </c>
      <c r="N21" s="271" t="str">
        <f>IF(L21="(",")","")</f>
        <v/>
      </c>
      <c r="O21" s="290" t="str">
        <f t="array" ref="O21">IF((SUM(IF($AK$22:$AK$24="p",IF(O$22:O$24="(",-P$22:P$24,P$22:P$24))))&lt;0,"(","")</f>
        <v/>
      </c>
      <c r="P21" s="285">
        <f t="array" ref="P21">ABS(SUM(IF($AK$22:$AK$24="p",IF(O$22:O$24="(",-P$22:P$24,P$22:P$24))))</f>
        <v>0</v>
      </c>
      <c r="Q21" s="271" t="str">
        <f>IF(O21="(",")","")</f>
        <v/>
      </c>
      <c r="R21" s="275" t="s">
        <v>181</v>
      </c>
      <c r="S21" s="285">
        <f>SUMIF($AK$22:$AK$24,$AK21,S$22:S$24)</f>
        <v>0</v>
      </c>
      <c r="T21" s="274" t="s">
        <v>182</v>
      </c>
      <c r="U21" s="290" t="str">
        <f t="array" ref="U21">IF((SUM(IF($AK$22:$AK$24="p",IF(U$22:U$24="(",-V$22:V$24,V$22:V$24))))&lt;0,"(","")</f>
        <v/>
      </c>
      <c r="V21" s="285">
        <f t="array" ref="V21">ABS(SUM(IF($AK$22:$AK$24="p",IF(U$22:U$24="(",-V$22:V$24,V$22:V$24))))</f>
        <v>0</v>
      </c>
      <c r="W21" s="271" t="str">
        <f>IF(U21="(",")","")</f>
        <v/>
      </c>
      <c r="X21" s="290" t="str">
        <f t="array" ref="X21">IF((SUM(IF($AK$22:$AK$24="p",IF(X$22:X$24="(",-Y$22:Y$24,Y$22:Y$24))))&lt;0,"(","")</f>
        <v/>
      </c>
      <c r="Y21" s="285">
        <f t="array" ref="Y21">ABS(SUM(IF($AK$22:$AK$24="p",IF(X$22:X$24="(",-Y$22:Y$24,Y$22:Y$24))))</f>
        <v>0</v>
      </c>
      <c r="Z21" s="271" t="str">
        <f>IF(X21="(",")","")</f>
        <v/>
      </c>
      <c r="AA21" s="290" t="str">
        <f t="array" ref="AA21">IF((SUM(IF($AK$22:$AK$24="p",IF(AA$22:AA$24="(",-AB$22:AB$24,AB$22:AB$24))))&lt;0,"(","")</f>
        <v/>
      </c>
      <c r="AB21" s="285">
        <f t="array" ref="AB21">ABS(SUM(IF($AK$22:$AK$24="p",IF(AA$22:AA$24="(",-AB$22:AB$24,AB$22:AB$24))))</f>
        <v>0</v>
      </c>
      <c r="AC21" s="271" t="str">
        <f>IF(AA21="(",")","")</f>
        <v/>
      </c>
      <c r="AD21" s="290" t="str">
        <f t="array" ref="AD21">IF((SUM(IF($AK$22:$AK$24="p",IF(AD$22:AD$24="(",-AE$22:AE$24,AE$22:AE$24))))&lt;0,"(","")</f>
        <v/>
      </c>
      <c r="AE21" s="285">
        <f t="array" ref="AE21">ABS(SUM(IF($AK$22:$AK$24="p",IF(AD$22:AD$24="(",-AE$22:AE$24,AE$22:AE$24))))</f>
        <v>0</v>
      </c>
      <c r="AF21" s="271" t="str">
        <f>IF(AD21="(",")","")</f>
        <v/>
      </c>
      <c r="AG21" s="290" t="str">
        <f t="array" ref="AG21">IF((SUM(IF($AK$22:$AK$24="p",IF(AG$22:AG$24="(",-AH$22:AH$24,AH$22:AH$24))))&lt;0,"(","")</f>
        <v/>
      </c>
      <c r="AH21" s="285">
        <f t="array" ref="AH21">ABS(SUM(IF($AK$22:$AK$24="p",IF(AG$22:AG$24="(",-AH$22:AH$24,AH$22:AH$24))))</f>
        <v>0</v>
      </c>
      <c r="AI21" s="271" t="str">
        <f>IF(AG21="(",")","")</f>
        <v/>
      </c>
      <c r="AK21" s="317" t="s">
        <v>184</v>
      </c>
    </row>
    <row r="22" spans="5:37">
      <c r="E22" s="511" t="s">
        <v>185</v>
      </c>
      <c r="F22" s="512" t="s">
        <v>180</v>
      </c>
      <c r="G22" s="271" t="str">
        <f>"за "&amp;IF(List_01_reporting_period="","отчётный год",List_01_reporting_period&amp;" год")</f>
        <v>за 2017 год</v>
      </c>
      <c r="H22" s="243" t="s">
        <v>186</v>
      </c>
      <c r="I22" s="243"/>
      <c r="J22" s="244"/>
      <c r="K22" s="274" t="str">
        <f>IF(I22="(",")","")</f>
        <v/>
      </c>
      <c r="L22" s="243"/>
      <c r="M22" s="244"/>
      <c r="N22" s="274" t="str">
        <f>IF(L22="(",")","")</f>
        <v/>
      </c>
      <c r="O22" s="243"/>
      <c r="P22" s="244"/>
      <c r="Q22" s="274" t="str">
        <f>IF(O22="(",")","")</f>
        <v/>
      </c>
      <c r="R22" s="275" t="s">
        <v>181</v>
      </c>
      <c r="S22" s="244"/>
      <c r="T22" s="274" t="s">
        <v>182</v>
      </c>
      <c r="U22" s="243"/>
      <c r="V22" s="244"/>
      <c r="W22" s="274" t="str">
        <f>IF(U22="(",")","")</f>
        <v/>
      </c>
      <c r="X22" s="243"/>
      <c r="Y22" s="244"/>
      <c r="Z22" s="274" t="str">
        <f>IF(X22="(",")","")</f>
        <v/>
      </c>
      <c r="AA22" s="243"/>
      <c r="AB22" s="244"/>
      <c r="AC22" s="274" t="str">
        <f>IF(AA22="(",")","")</f>
        <v/>
      </c>
      <c r="AD22" s="243"/>
      <c r="AE22" s="244"/>
      <c r="AF22" s="274" t="str">
        <f>IF(AD22="(",")","")</f>
        <v/>
      </c>
      <c r="AG22" s="243"/>
      <c r="AH22" s="244"/>
      <c r="AI22" s="274" t="str">
        <f>IF(AG22="(",")","")</f>
        <v/>
      </c>
      <c r="AK22" s="317" t="s">
        <v>183</v>
      </c>
    </row>
    <row r="23" spans="5:37">
      <c r="E23" s="511"/>
      <c r="F23" s="512"/>
      <c r="G23" s="271" t="str">
        <f>"за "&amp;IF(List_01_reporting_period="","предыдущий год",List_01_reporting_period-1&amp;" год")</f>
        <v>за 2016 год</v>
      </c>
      <c r="H23" s="243" t="s">
        <v>187</v>
      </c>
      <c r="I23" s="243"/>
      <c r="J23" s="244"/>
      <c r="K23" s="274" t="str">
        <f>IF(I23="(",")","")</f>
        <v/>
      </c>
      <c r="L23" s="243"/>
      <c r="M23" s="244"/>
      <c r="N23" s="274" t="str">
        <f>IF(L23="(",")","")</f>
        <v/>
      </c>
      <c r="O23" s="243"/>
      <c r="P23" s="244"/>
      <c r="Q23" s="274" t="str">
        <f>IF(O23="(",")","")</f>
        <v/>
      </c>
      <c r="R23" s="275" t="s">
        <v>181</v>
      </c>
      <c r="S23" s="244"/>
      <c r="T23" s="274" t="s">
        <v>182</v>
      </c>
      <c r="U23" s="243"/>
      <c r="V23" s="244"/>
      <c r="W23" s="274" t="str">
        <f>IF(U23="(",")","")</f>
        <v/>
      </c>
      <c r="X23" s="243"/>
      <c r="Y23" s="244"/>
      <c r="Z23" s="274" t="str">
        <f>IF(X23="(",")","")</f>
        <v/>
      </c>
      <c r="AA23" s="243"/>
      <c r="AB23" s="244"/>
      <c r="AC23" s="274" t="str">
        <f>IF(AA23="(",")","")</f>
        <v/>
      </c>
      <c r="AD23" s="243"/>
      <c r="AE23" s="244"/>
      <c r="AF23" s="274" t="str">
        <f>IF(AD23="(",")","")</f>
        <v/>
      </c>
      <c r="AG23" s="243"/>
      <c r="AH23" s="244"/>
      <c r="AI23" s="274" t="str">
        <f>IF(AG23="(",")","")</f>
        <v/>
      </c>
      <c r="AK23" s="317" t="s">
        <v>184</v>
      </c>
    </row>
    <row r="24" spans="5:37">
      <c r="E24" s="329"/>
      <c r="F24" s="321" t="s">
        <v>188</v>
      </c>
      <c r="G24" s="330"/>
      <c r="H24" s="330"/>
      <c r="I24" s="330"/>
      <c r="J24" s="331"/>
      <c r="K24" s="331"/>
      <c r="L24" s="330"/>
      <c r="M24" s="331"/>
      <c r="N24" s="331"/>
      <c r="O24" s="331"/>
      <c r="P24" s="332"/>
      <c r="Q24" s="332"/>
      <c r="R24" s="332"/>
      <c r="S24" s="332"/>
      <c r="T24" s="332"/>
      <c r="U24" s="332"/>
      <c r="V24" s="331"/>
      <c r="W24" s="331"/>
      <c r="X24" s="332"/>
      <c r="Y24" s="332"/>
      <c r="Z24" s="332"/>
      <c r="AA24" s="331"/>
      <c r="AB24" s="332"/>
      <c r="AC24" s="332"/>
      <c r="AD24" s="331"/>
      <c r="AE24" s="331"/>
      <c r="AF24" s="331"/>
      <c r="AG24" s="332"/>
      <c r="AH24" s="331"/>
      <c r="AI24" s="333"/>
      <c r="AJ24" s="134" t="s">
        <v>189</v>
      </c>
      <c r="AK24" s="317"/>
    </row>
    <row r="25" spans="5:37">
      <c r="E25" s="520" t="s">
        <v>190</v>
      </c>
      <c r="F25" s="521" t="s">
        <v>191</v>
      </c>
      <c r="G25" s="355" t="str">
        <f>"за "&amp;IF(List_01_reporting_period="","отчётный год",List_01_reporting_period&amp;" год")</f>
        <v>за 2017 год</v>
      </c>
      <c r="H25" s="353">
        <v>5305</v>
      </c>
      <c r="I25" s="354" t="str">
        <f t="array" ref="I25">IF((SUM(IF($AK$27:$AK$29="c",IF(I$27:I$29="(",-J$27:J$29,J$27:J$29))))&lt;0,"(","")</f>
        <v/>
      </c>
      <c r="J25" s="365">
        <f t="array" ref="J25">ABS(SUM(IF($AK$27:$AK$29="c",IF(I$27:I$29="(",-J$27:J$29,J$27:J$29))))</f>
        <v>0</v>
      </c>
      <c r="K25" s="355" t="str">
        <f>IF(I25="(",")","")</f>
        <v/>
      </c>
      <c r="L25" s="354" t="str">
        <f t="array" ref="L25">IF((SUM(IF($AK$27:$AK$29="c",IF(L$27:L$29="(",-M$27:M$29,M$27:M$29))))&lt;0,"(","")</f>
        <v/>
      </c>
      <c r="M25" s="365">
        <f t="array" ref="M25">ABS(SUM(IF($AK$27:$AK$29="c",IF(L$27:L$29="(",-M$27:M$29,M$27:M$29))))</f>
        <v>0</v>
      </c>
      <c r="N25" s="355" t="str">
        <f>IF(L25="(",")","")</f>
        <v/>
      </c>
      <c r="O25" s="354" t="str">
        <f t="array" ref="O25">IF((SUM(IF($AK$27:$AK$29="c",IF(O$27:O$29="(",-P$27:P$29,P$27:P$29))))&lt;0,"(","")</f>
        <v/>
      </c>
      <c r="P25" s="365">
        <f t="array" ref="P25">ABS(SUM(IF($AK$27:$AK$29="c",IF(O$27:O$29="(",-P$27:P$29,P$27:P$29))))</f>
        <v>0</v>
      </c>
      <c r="Q25" s="355" t="str">
        <f>IF(O25="(",")","")</f>
        <v/>
      </c>
      <c r="R25" s="356" t="s">
        <v>181</v>
      </c>
      <c r="S25" s="365">
        <f>SUMIF($AK$27:$AK$29,$AK25,S$27:S$29)</f>
        <v>0</v>
      </c>
      <c r="T25" s="356" t="s">
        <v>182</v>
      </c>
      <c r="U25" s="354" t="str">
        <f t="array" ref="U25">IF((SUM(IF($AK$27:$AK$29="c",IF(U$27:U$29="(",-V$27:V$29,V$27:V$29))))&lt;0,"(","")</f>
        <v/>
      </c>
      <c r="V25" s="365">
        <f t="array" ref="V25">ABS(SUM(IF($AK$27:$AK$29="c",IF(U$27:U$29="(",-V$27:V$29,V$27:V$29))))</f>
        <v>0</v>
      </c>
      <c r="W25" s="355" t="str">
        <f>IF(U25="(",")","")</f>
        <v/>
      </c>
      <c r="X25" s="354" t="str">
        <f t="array" ref="X25">IF((SUM(IF($AK$27:$AK$29="c",IF(X$27:X$29="(",-Y$27:Y$29,Y$27:Y$29))))&lt;0,"(","")</f>
        <v/>
      </c>
      <c r="Y25" s="365">
        <f t="array" ref="Y25">ABS(SUM(IF($AK$27:$AK$29="c",IF(X$27:X$29="(",-Y$27:Y$29,Y$27:Y$29))))</f>
        <v>0</v>
      </c>
      <c r="Z25" s="355" t="str">
        <f>IF(X25="(",")","")</f>
        <v/>
      </c>
      <c r="AA25" s="354" t="str">
        <f t="array" ref="AA25">IF((SUM(IF($AK$27:$AK$29="c",IF(AA$27:AA$29="(",-AB$27:AB$29,AB$27:AB$29))))&lt;0,"(","")</f>
        <v/>
      </c>
      <c r="AB25" s="365">
        <f t="array" ref="AB25">ABS(SUM(IF($AK$27:$AK$29="c",IF(AA$27:AA$29="(",-AB$27:AB$29,AB$27:AB$29))))</f>
        <v>0</v>
      </c>
      <c r="AC25" s="355" t="str">
        <f>IF(AA25="(",")","")</f>
        <v/>
      </c>
      <c r="AD25" s="354" t="str">
        <f t="array" ref="AD25">IF((SUM(IF($AK$27:$AK$29="c",IF(AD$27:AD$29="(",-AE$27:AE$29,AE$27:AE$29))))&lt;0,"(","")</f>
        <v/>
      </c>
      <c r="AE25" s="365">
        <f t="array" ref="AE25">ABS(SUM(IF($AK$27:$AK$29="c",IF(AD$27:AD$29="(",-AE$27:AE$29,AE$27:AE$29))))</f>
        <v>0</v>
      </c>
      <c r="AF25" s="355" t="str">
        <f>IF(AD25="(",")","")</f>
        <v/>
      </c>
      <c r="AG25" s="354" t="str">
        <f t="array" ref="AG25">IF((SUM(IF($AK$27:$AK$29="c",IF(AG$27:AG$29="(",-AH$27:AH$29,AH$27:AH$29))))&lt;0,"(","")</f>
        <v/>
      </c>
      <c r="AH25" s="365">
        <f t="array" ref="AH25">ABS(SUM(IF($AK$27:$AK$29="c",IF(AG$27:AG$29="(",-AH$27:AH$29,AH$27:AH$29))))</f>
        <v>0</v>
      </c>
      <c r="AI25" s="355" t="str">
        <f>IF(AG25="(",")","")</f>
        <v/>
      </c>
      <c r="AK25" s="317" t="s">
        <v>183</v>
      </c>
    </row>
    <row r="26" spans="5:37">
      <c r="E26" s="511"/>
      <c r="F26" s="522"/>
      <c r="G26" s="271" t="str">
        <f>"за "&amp;IF(List_01_reporting_period="","предыдущий год",List_01_reporting_period-1&amp;" год")</f>
        <v>за 2016 год</v>
      </c>
      <c r="H26" s="327">
        <v>5315</v>
      </c>
      <c r="I26" s="290" t="str">
        <f t="array" ref="I26">IF((SUM(IF($AK$27:$AK$29="p",IF(I$27:I$29="(",-J$27:J$29,J$27:J$29))))&lt;0,"(","")</f>
        <v/>
      </c>
      <c r="J26" s="285">
        <f t="array" ref="J26">ABS(SUM(IF($AK$27:$AK$29="p",IF(I$27:I$29="(",-J$27:J$29,J$27:J$29))))</f>
        <v>0</v>
      </c>
      <c r="K26" s="271" t="str">
        <f>IF(I26="(",")","")</f>
        <v/>
      </c>
      <c r="L26" s="290" t="str">
        <f t="array" ref="L26">IF((SUM(IF($AK$27:$AK$29="p",IF(L$27:L$29="(",-M$27:M$29,M$27:M$29))))&lt;0,"(","")</f>
        <v/>
      </c>
      <c r="M26" s="285">
        <f t="array" ref="M26">ABS(SUM(IF($AK$27:$AK$29="p",IF(L$27:L$29="(",-M$27:M$29,M$27:M$29))))</f>
        <v>0</v>
      </c>
      <c r="N26" s="271" t="str">
        <f>IF(L26="(",")","")</f>
        <v/>
      </c>
      <c r="O26" s="290" t="str">
        <f t="array" ref="O26">IF((SUM(IF($AK$27:$AK$29="p",IF(O$27:O$29="(",-P$27:P$29,P$27:P$29))))&lt;0,"(","")</f>
        <v/>
      </c>
      <c r="P26" s="285">
        <f t="array" ref="P26">ABS(SUM(IF($AK$27:$AK$29="p",IF(O$27:O$29="(",-P$27:P$29,P$27:P$29))))</f>
        <v>0</v>
      </c>
      <c r="Q26" s="271" t="str">
        <f>IF(O26="(",")","")</f>
        <v/>
      </c>
      <c r="R26" s="275" t="s">
        <v>181</v>
      </c>
      <c r="S26" s="285">
        <f>SUMIF($AK$27:$AK$29,$AK26,S$27:S$29)</f>
        <v>0</v>
      </c>
      <c r="T26" s="274" t="s">
        <v>182</v>
      </c>
      <c r="U26" s="290" t="str">
        <f t="array" ref="U26">IF((SUM(IF($AK$27:$AK$29="p",IF(U$27:U$29="(",-V$27:V$29,V$27:V$29))))&lt;0,"(","")</f>
        <v/>
      </c>
      <c r="V26" s="285">
        <f t="array" ref="V26">ABS(SUM(IF($AK$27:$AK$29="p",IF(U$27:U$29="(",-V$27:V$29,V$27:V$29))))</f>
        <v>0</v>
      </c>
      <c r="W26" s="271" t="str">
        <f>IF(U26="(",")","")</f>
        <v/>
      </c>
      <c r="X26" s="290" t="str">
        <f t="array" ref="X26">IF((SUM(IF($AK$27:$AK$29="p",IF(X$27:X$29="(",-Y$27:Y$29,Y$27:Y$29))))&lt;0,"(","")</f>
        <v/>
      </c>
      <c r="Y26" s="285">
        <f t="array" ref="Y26">ABS(SUM(IF($AK$27:$AK$29="p",IF(X$27:X$29="(",-Y$27:Y$29,Y$27:Y$29))))</f>
        <v>0</v>
      </c>
      <c r="Z26" s="271" t="str">
        <f>IF(X26="(",")","")</f>
        <v/>
      </c>
      <c r="AA26" s="290" t="str">
        <f t="array" ref="AA26">IF((SUM(IF($AK$27:$AK$29="p",IF(AA$27:AA$29="(",-AB$27:AB$29,AB$27:AB$29))))&lt;0,"(","")</f>
        <v/>
      </c>
      <c r="AB26" s="285">
        <f t="array" ref="AB26">ABS(SUM(IF($AK$27:$AK$29="p",IF(AA$27:AA$29="(",-AB$27:AB$29,AB$27:AB$29))))</f>
        <v>0</v>
      </c>
      <c r="AC26" s="271" t="str">
        <f>IF(AA26="(",")","")</f>
        <v/>
      </c>
      <c r="AD26" s="290" t="str">
        <f t="array" ref="AD26">IF((SUM(IF($AK$27:$AK$29="p",IF(AD$27:AD$29="(",-AE$27:AE$29,AE$27:AE$29))))&lt;0,"(","")</f>
        <v/>
      </c>
      <c r="AE26" s="285">
        <f t="array" ref="AE26">ABS(SUM(IF($AK$27:$AK$29="p",IF(AD$27:AD$29="(",-AE$27:AE$29,AE$27:AE$29))))</f>
        <v>0</v>
      </c>
      <c r="AF26" s="271" t="str">
        <f>IF(AD26="(",")","")</f>
        <v/>
      </c>
      <c r="AG26" s="290" t="str">
        <f t="array" ref="AG26">IF((SUM(IF($AK$27:$AK$29="p",IF(AG$27:AG$29="(",-AH$27:AH$29,AH$27:AH$29))))&lt;0,"(","")</f>
        <v/>
      </c>
      <c r="AH26" s="285">
        <f t="array" ref="AH26">ABS(SUM(IF($AK$27:$AK$29="p",IF(AG$27:AG$29="(",-AH$27:AH$29,AH$27:AH$29))))</f>
        <v>0</v>
      </c>
      <c r="AI26" s="271" t="str">
        <f>IF(AG26="(",")","")</f>
        <v/>
      </c>
      <c r="AK26" s="317" t="s">
        <v>184</v>
      </c>
    </row>
    <row r="27" spans="5:37">
      <c r="E27" s="511" t="s">
        <v>192</v>
      </c>
      <c r="F27" s="512" t="s">
        <v>191</v>
      </c>
      <c r="G27" s="271" t="str">
        <f>"за "&amp;IF(List_01_reporting_period="","отчётный год",List_01_reporting_period&amp;" год")</f>
        <v>за 2017 год</v>
      </c>
      <c r="H27" s="243" t="s">
        <v>193</v>
      </c>
      <c r="I27" s="243"/>
      <c r="J27" s="244"/>
      <c r="K27" s="274" t="str">
        <f>IF(I27="(",")","")</f>
        <v/>
      </c>
      <c r="L27" s="243"/>
      <c r="M27" s="244"/>
      <c r="N27" s="274" t="str">
        <f>IF(L27="(",")","")</f>
        <v/>
      </c>
      <c r="O27" s="243"/>
      <c r="P27" s="244"/>
      <c r="Q27" s="274" t="str">
        <f>IF(O27="(",")","")</f>
        <v/>
      </c>
      <c r="R27" s="275" t="s">
        <v>181</v>
      </c>
      <c r="S27" s="244"/>
      <c r="T27" s="274" t="s">
        <v>182</v>
      </c>
      <c r="U27" s="243"/>
      <c r="V27" s="244"/>
      <c r="W27" s="274" t="str">
        <f>IF(U27="(",")","")</f>
        <v/>
      </c>
      <c r="X27" s="243"/>
      <c r="Y27" s="244"/>
      <c r="Z27" s="274" t="str">
        <f>IF(X27="(",")","")</f>
        <v/>
      </c>
      <c r="AA27" s="243"/>
      <c r="AB27" s="244"/>
      <c r="AC27" s="274" t="str">
        <f>IF(AA27="(",")","")</f>
        <v/>
      </c>
      <c r="AD27" s="243"/>
      <c r="AE27" s="244"/>
      <c r="AF27" s="274" t="str">
        <f>IF(AD27="(",")","")</f>
        <v/>
      </c>
      <c r="AG27" s="243"/>
      <c r="AH27" s="244"/>
      <c r="AI27" s="274" t="str">
        <f>IF(AG27="(",")","")</f>
        <v/>
      </c>
      <c r="AK27" s="317" t="s">
        <v>183</v>
      </c>
    </row>
    <row r="28" spans="5:37">
      <c r="E28" s="511"/>
      <c r="F28" s="512"/>
      <c r="G28" s="271" t="str">
        <f>"за "&amp;IF(List_01_reporting_period="","предыдущий год",List_01_reporting_period-1&amp;" год")</f>
        <v>за 2016 год</v>
      </c>
      <c r="H28" s="243" t="s">
        <v>194</v>
      </c>
      <c r="I28" s="243"/>
      <c r="J28" s="244"/>
      <c r="K28" s="274" t="str">
        <f>IF(I28="(",")","")</f>
        <v/>
      </c>
      <c r="L28" s="243"/>
      <c r="M28" s="244"/>
      <c r="N28" s="274" t="str">
        <f>IF(L28="(",")","")</f>
        <v/>
      </c>
      <c r="O28" s="243"/>
      <c r="P28" s="244"/>
      <c r="Q28" s="274" t="str">
        <f>IF(O28="(",")","")</f>
        <v/>
      </c>
      <c r="R28" s="275" t="s">
        <v>181</v>
      </c>
      <c r="S28" s="244"/>
      <c r="T28" s="274" t="s">
        <v>182</v>
      </c>
      <c r="U28" s="243"/>
      <c r="V28" s="244"/>
      <c r="W28" s="274" t="str">
        <f>IF(U28="(",")","")</f>
        <v/>
      </c>
      <c r="X28" s="243"/>
      <c r="Y28" s="244"/>
      <c r="Z28" s="274" t="str">
        <f>IF(X28="(",")","")</f>
        <v/>
      </c>
      <c r="AA28" s="243"/>
      <c r="AB28" s="244"/>
      <c r="AC28" s="274" t="str">
        <f>IF(AA28="(",")","")</f>
        <v/>
      </c>
      <c r="AD28" s="243"/>
      <c r="AE28" s="244"/>
      <c r="AF28" s="274" t="str">
        <f>IF(AD28="(",")","")</f>
        <v/>
      </c>
      <c r="AG28" s="243"/>
      <c r="AH28" s="244"/>
      <c r="AI28" s="274" t="str">
        <f>IF(AG28="(",")","")</f>
        <v/>
      </c>
      <c r="AK28" s="317" t="s">
        <v>184</v>
      </c>
    </row>
    <row r="29" spans="5:37">
      <c r="E29" s="329"/>
      <c r="F29" s="321" t="s">
        <v>188</v>
      </c>
      <c r="G29" s="330"/>
      <c r="H29" s="330"/>
      <c r="I29" s="330"/>
      <c r="J29" s="331"/>
      <c r="K29" s="331"/>
      <c r="L29" s="330"/>
      <c r="M29" s="331"/>
      <c r="N29" s="331"/>
      <c r="O29" s="331"/>
      <c r="P29" s="332"/>
      <c r="Q29" s="332"/>
      <c r="R29" s="332"/>
      <c r="S29" s="332"/>
      <c r="T29" s="332"/>
      <c r="U29" s="332"/>
      <c r="V29" s="331"/>
      <c r="W29" s="331"/>
      <c r="X29" s="332"/>
      <c r="Y29" s="332"/>
      <c r="Z29" s="332"/>
      <c r="AA29" s="331"/>
      <c r="AB29" s="332"/>
      <c r="AC29" s="332"/>
      <c r="AD29" s="331"/>
      <c r="AE29" s="331"/>
      <c r="AF29" s="331"/>
      <c r="AG29" s="332"/>
      <c r="AH29" s="331"/>
      <c r="AI29" s="333"/>
      <c r="AJ29" s="134" t="s">
        <v>189</v>
      </c>
      <c r="AK29" s="317"/>
    </row>
    <row r="30" spans="5:37">
      <c r="E30" s="520" t="s">
        <v>195</v>
      </c>
      <c r="F30" s="521" t="s">
        <v>196</v>
      </c>
      <c r="G30" s="355" t="str">
        <f>"за "&amp;IF(List_01_reporting_period="","отчётный год",List_01_reporting_period&amp;" год")</f>
        <v>за 2017 год</v>
      </c>
      <c r="H30" s="353">
        <v>5300</v>
      </c>
      <c r="I30" s="354" t="str">
        <f>IF((IF(I20="(",-J20,J20)+IF(I25="(",-J25,J25))&lt;0,"(","")</f>
        <v/>
      </c>
      <c r="J30" s="365">
        <f>ABS(IF(I20="(",-J20,J20)+IF(I25="(",-J25,J25))</f>
        <v>0</v>
      </c>
      <c r="K30" s="355" t="str">
        <f>IF(I30="(",")","")</f>
        <v/>
      </c>
      <c r="L30" s="354" t="str">
        <f>IF((IF(L20="(",-M20,M20)+IF(L25="(",-M25,M25))&lt;0,"(","")</f>
        <v/>
      </c>
      <c r="M30" s="365">
        <f>ABS(IF(L20="(",-M20,M20)+IF(L25="(",-M25,M25))</f>
        <v>0</v>
      </c>
      <c r="N30" s="355" t="str">
        <f>IF(L30="(",")","")</f>
        <v/>
      </c>
      <c r="O30" s="354" t="str">
        <f>IF((IF(O20="(",-P20,P20)+IF(O25="(",-P25,P25))&lt;0,"(","")</f>
        <v/>
      </c>
      <c r="P30" s="365">
        <f>ABS(IF(O20="(",-P20,P20)+IF(O25="(",-P25,P25))</f>
        <v>0</v>
      </c>
      <c r="Q30" s="355" t="str">
        <f>IF(O30="(",")","")</f>
        <v/>
      </c>
      <c r="R30" s="356" t="s">
        <v>181</v>
      </c>
      <c r="S30" s="365">
        <f>S20+S25</f>
        <v>0</v>
      </c>
      <c r="T30" s="356" t="s">
        <v>182</v>
      </c>
      <c r="U30" s="354" t="str">
        <f>IF((IF(U20="(",-V20,V20)+IF(U25="(",-V25,V25))&lt;0,"(","")</f>
        <v/>
      </c>
      <c r="V30" s="365">
        <f>ABS(IF(U20="(",-V20,V20)+IF(U25="(",-V25,V25))</f>
        <v>0</v>
      </c>
      <c r="W30" s="355" t="str">
        <f>IF(U30="(",")","")</f>
        <v/>
      </c>
      <c r="X30" s="354" t="str">
        <f>IF((IF(X20="(",-Y20,Y20)+IF(X25="(",-Y25,Y25))&lt;0,"(","")</f>
        <v/>
      </c>
      <c r="Y30" s="365">
        <f>ABS(IF(X20="(",-Y20,Y20)+IF(X25="(",-Y25,Y25))</f>
        <v>0</v>
      </c>
      <c r="Z30" s="355" t="str">
        <f>IF(X30="(",")","")</f>
        <v/>
      </c>
      <c r="AA30" s="354" t="str">
        <f>IF((IF(AA20="(",-AB20,AB20)+IF(AA25="(",-AB25,AB25))&lt;0,"(","")</f>
        <v/>
      </c>
      <c r="AB30" s="365">
        <f>ABS(IF(AA20="(",-AB20,AB20)+IF(AA25="(",-AB25,AB25))</f>
        <v>0</v>
      </c>
      <c r="AC30" s="355" t="str">
        <f>IF(AA30="(",")","")</f>
        <v/>
      </c>
      <c r="AD30" s="354" t="str">
        <f>IF((IF(AD20="(",-AE20,AE20)+IF(AD25="(",-AE25,AE25))&lt;0,"(","")</f>
        <v/>
      </c>
      <c r="AE30" s="365">
        <f>ABS(IF(AD20="(",-AE20,AE20)+IF(AD25="(",-AE25,AE25))</f>
        <v>0</v>
      </c>
      <c r="AF30" s="355" t="str">
        <f>IF(AD30="(",")","")</f>
        <v/>
      </c>
      <c r="AG30" s="354" t="str">
        <f>IF((IF(AG20="(",-AH20,AH20)+IF(AG25="(",-AH25,AH25))&lt;0,"(","")</f>
        <v/>
      </c>
      <c r="AH30" s="365">
        <f>ABS(IF(AG20="(",-AH20,AH20)+IF(AG25="(",-AH25,AH25))</f>
        <v>0</v>
      </c>
      <c r="AI30" s="355" t="str">
        <f>IF(AG30="(",")","")</f>
        <v/>
      </c>
      <c r="AK30" s="317" t="s">
        <v>183</v>
      </c>
    </row>
    <row r="31" spans="5:37">
      <c r="E31" s="511"/>
      <c r="F31" s="522"/>
      <c r="G31" s="271" t="str">
        <f>"за "&amp;IF(List_01_reporting_period="","предыдущий год",List_01_reporting_period-1&amp;" год")</f>
        <v>за 2016 год</v>
      </c>
      <c r="H31" s="327">
        <v>5310</v>
      </c>
      <c r="I31" s="290" t="str">
        <f>IF((IF(I21="(",-J21,J21)+IF(I26="(",-J26,J26))&lt;0,"(","")</f>
        <v/>
      </c>
      <c r="J31" s="285">
        <f>ABS(IF(I21="(",-J21,J21)+IF(I26="(",-J26,J26))</f>
        <v>0</v>
      </c>
      <c r="K31" s="271" t="str">
        <f>IF(I31="(",")","")</f>
        <v/>
      </c>
      <c r="L31" s="290" t="str">
        <f>IF((IF(L21="(",-M21,M21)+IF(L26="(",-M26,M26))&lt;0,"(","")</f>
        <v/>
      </c>
      <c r="M31" s="285">
        <f>ABS(IF(L21="(",-M21,M21)+IF(L26="(",-M26,M26))</f>
        <v>0</v>
      </c>
      <c r="N31" s="271" t="str">
        <f>IF(L31="(",")","")</f>
        <v/>
      </c>
      <c r="O31" s="290" t="str">
        <f>IF((IF(O21="(",-P21,P21)+IF(O26="(",-P26,P26))&lt;0,"(","")</f>
        <v/>
      </c>
      <c r="P31" s="285">
        <f>ABS(IF(O21="(",-P21,P21)+IF(O26="(",-P26,P26))</f>
        <v>0</v>
      </c>
      <c r="Q31" s="271" t="str">
        <f>IF(O31="(",")","")</f>
        <v/>
      </c>
      <c r="R31" s="275" t="s">
        <v>181</v>
      </c>
      <c r="S31" s="285">
        <f>S21+S26</f>
        <v>0</v>
      </c>
      <c r="T31" s="274" t="s">
        <v>182</v>
      </c>
      <c r="U31" s="290" t="str">
        <f>IF((IF(U21="(",-V21,V21)+IF(U26="(",-V26,V26))&lt;0,"(","")</f>
        <v/>
      </c>
      <c r="V31" s="285">
        <f>ABS(IF(U21="(",-V21,V21)+IF(U26="(",-V26,V26))</f>
        <v>0</v>
      </c>
      <c r="W31" s="271" t="str">
        <f>IF(U31="(",")","")</f>
        <v/>
      </c>
      <c r="X31" s="290" t="str">
        <f>IF((IF(X21="(",-Y21,Y21)+IF(X26="(",-Y26,Y26))&lt;0,"(","")</f>
        <v/>
      </c>
      <c r="Y31" s="285">
        <f>ABS(IF(X21="(",-Y21,Y21)+IF(X26="(",-Y26,Y26))</f>
        <v>0</v>
      </c>
      <c r="Z31" s="271" t="str">
        <f>IF(X31="(",")","")</f>
        <v/>
      </c>
      <c r="AA31" s="290" t="str">
        <f>IF((IF(AA21="(",-AB21,AB21)+IF(AA26="(",-AB26,AB26))&lt;0,"(","")</f>
        <v/>
      </c>
      <c r="AB31" s="285">
        <f>ABS(IF(AA21="(",-AB21,AB21)+IF(AA26="(",-AB26,AB26))</f>
        <v>0</v>
      </c>
      <c r="AC31" s="271" t="str">
        <f>IF(AA31="(",")","")</f>
        <v/>
      </c>
      <c r="AD31" s="290" t="str">
        <f>IF((IF(AD21="(",-AE21,AE21)+IF(AD26="(",-AE26,AE26))&lt;0,"(","")</f>
        <v/>
      </c>
      <c r="AE31" s="285">
        <f>ABS(IF(AD21="(",-AE21,AE21)+IF(AD26="(",-AE26,AE26))</f>
        <v>0</v>
      </c>
      <c r="AF31" s="271" t="str">
        <f>IF(AD31="(",")","")</f>
        <v/>
      </c>
      <c r="AG31" s="290" t="str">
        <f>IF((IF(AG21="(",-AH21,AH21)+IF(AG26="(",-AH26,AH26))&lt;0,"(","")</f>
        <v/>
      </c>
      <c r="AH31" s="285">
        <f>ABS(IF(AG21="(",-AH21,AH21)+IF(AG26="(",-AH26,AH26))</f>
        <v>0</v>
      </c>
      <c r="AI31" s="271" t="str">
        <f>IF(AG31="(",")","")</f>
        <v/>
      </c>
      <c r="AK31" s="317" t="s">
        <v>184</v>
      </c>
    </row>
    <row r="32" spans="5:37">
      <c r="E32" s="63"/>
      <c r="F32" s="63"/>
      <c r="G32" s="63"/>
      <c r="H32" s="63"/>
      <c r="I32" s="63"/>
      <c r="J32" s="63"/>
      <c r="K32" s="63"/>
      <c r="L32" s="63"/>
      <c r="M32" s="63"/>
      <c r="N32" s="63"/>
      <c r="O32" s="63"/>
      <c r="P32" s="63"/>
      <c r="Q32" s="63"/>
      <c r="R32" s="334"/>
      <c r="S32" s="334"/>
      <c r="T32" s="334"/>
      <c r="U32" s="334"/>
      <c r="V32" s="334"/>
      <c r="W32" s="334"/>
      <c r="X32" s="334"/>
      <c r="Y32" s="334"/>
      <c r="Z32" s="334"/>
      <c r="AA32" s="334"/>
      <c r="AB32" s="334"/>
      <c r="AC32" s="334"/>
      <c r="AD32" s="334"/>
      <c r="AE32" s="334"/>
      <c r="AF32" s="334"/>
      <c r="AG32" s="334"/>
      <c r="AH32" s="334"/>
      <c r="AI32" s="334"/>
    </row>
    <row r="33" spans="5:36" ht="14.25">
      <c r="E33" s="335" t="s">
        <v>197</v>
      </c>
      <c r="F33" s="336" t="s">
        <v>198</v>
      </c>
      <c r="G33" s="63"/>
      <c r="H33" s="63"/>
      <c r="I33" s="63"/>
      <c r="J33" s="63"/>
      <c r="K33" s="63"/>
      <c r="L33" s="63"/>
      <c r="M33" s="63"/>
      <c r="N33" s="63"/>
      <c r="O33" s="63"/>
      <c r="P33" s="63"/>
      <c r="Q33" s="63"/>
      <c r="R33" s="334"/>
      <c r="S33" s="334"/>
      <c r="T33" s="334"/>
      <c r="U33" s="334"/>
      <c r="V33" s="334"/>
      <c r="W33" s="334"/>
      <c r="X33" s="334"/>
      <c r="Y33" s="334"/>
      <c r="Z33" s="334"/>
      <c r="AA33" s="334"/>
      <c r="AB33" s="334"/>
      <c r="AC33" s="334"/>
      <c r="AD33" s="334"/>
      <c r="AE33" s="334"/>
      <c r="AF33" s="334"/>
      <c r="AG33" s="334"/>
      <c r="AH33" s="334"/>
      <c r="AI33" s="334"/>
    </row>
    <row r="34" spans="5:36" ht="14.25">
      <c r="E34" s="335"/>
      <c r="F34" s="412" t="s">
        <v>199</v>
      </c>
      <c r="G34" s="63"/>
      <c r="H34" s="63"/>
      <c r="I34" s="63"/>
      <c r="J34" s="63"/>
      <c r="K34" s="63"/>
      <c r="L34" s="63"/>
      <c r="M34" s="63"/>
      <c r="N34" s="63"/>
      <c r="O34" s="63"/>
      <c r="P34" s="63"/>
      <c r="Q34" s="63"/>
      <c r="R34" s="334"/>
      <c r="S34" s="334"/>
      <c r="T34" s="334"/>
      <c r="U34" s="334"/>
      <c r="V34" s="334"/>
      <c r="W34" s="334"/>
      <c r="X34" s="334"/>
      <c r="Y34" s="334"/>
      <c r="Z34" s="334"/>
      <c r="AA34" s="334"/>
      <c r="AB34" s="334"/>
      <c r="AC34" s="334"/>
      <c r="AD34" s="334"/>
      <c r="AE34" s="334"/>
      <c r="AF34" s="334"/>
      <c r="AG34" s="334"/>
      <c r="AH34" s="334"/>
      <c r="AI34" s="334"/>
    </row>
    <row r="35" spans="5:36" ht="14.25">
      <c r="E35" s="335"/>
      <c r="F35" s="412" t="s">
        <v>200</v>
      </c>
      <c r="G35" s="63"/>
      <c r="H35" s="63"/>
      <c r="I35" s="63"/>
      <c r="J35" s="63"/>
      <c r="K35" s="63"/>
      <c r="L35" s="63"/>
      <c r="M35" s="63"/>
      <c r="N35" s="63"/>
      <c r="O35" s="63"/>
      <c r="P35" s="63"/>
      <c r="Q35" s="63"/>
      <c r="R35" s="334"/>
      <c r="S35" s="334"/>
      <c r="T35" s="334"/>
      <c r="U35" s="334"/>
      <c r="V35" s="334"/>
      <c r="W35" s="334"/>
      <c r="X35" s="334"/>
      <c r="Y35" s="334"/>
      <c r="Z35" s="334"/>
      <c r="AA35" s="334"/>
      <c r="AB35" s="334"/>
      <c r="AC35" s="334"/>
      <c r="AD35" s="334"/>
      <c r="AE35" s="334"/>
      <c r="AF35" s="334"/>
      <c r="AG35" s="334"/>
      <c r="AH35" s="334"/>
      <c r="AI35" s="334"/>
    </row>
    <row r="36" spans="5:36" ht="14.25">
      <c r="E36" s="335"/>
      <c r="F36" s="412" t="s">
        <v>201</v>
      </c>
      <c r="G36" s="63"/>
      <c r="H36" s="63"/>
      <c r="I36" s="63"/>
      <c r="J36" s="63"/>
      <c r="K36" s="63"/>
      <c r="L36" s="63"/>
      <c r="M36" s="63"/>
      <c r="N36" s="63"/>
      <c r="O36" s="63"/>
      <c r="P36" s="63"/>
      <c r="Q36" s="63"/>
      <c r="R36" s="334"/>
      <c r="S36" s="334"/>
      <c r="T36" s="334"/>
      <c r="U36" s="334"/>
      <c r="V36" s="334"/>
      <c r="W36" s="334"/>
      <c r="X36" s="334"/>
      <c r="Y36" s="334"/>
      <c r="Z36" s="334"/>
      <c r="AA36" s="334"/>
      <c r="AB36" s="334"/>
      <c r="AC36" s="334"/>
      <c r="AD36" s="334"/>
      <c r="AE36" s="334"/>
      <c r="AF36" s="334"/>
      <c r="AG36" s="334"/>
      <c r="AH36" s="334"/>
      <c r="AI36" s="334"/>
    </row>
    <row r="37" spans="5:36">
      <c r="E37" s="314"/>
      <c r="F37" s="314"/>
      <c r="G37" s="314"/>
      <c r="H37" s="314"/>
      <c r="I37" s="314"/>
      <c r="J37" s="314"/>
      <c r="K37" s="314"/>
      <c r="L37" s="314"/>
      <c r="M37" s="314"/>
      <c r="N37" s="314"/>
      <c r="O37" s="314"/>
      <c r="P37" s="314"/>
      <c r="Q37" s="314"/>
      <c r="R37" s="337"/>
      <c r="S37" s="337"/>
      <c r="T37" s="337"/>
      <c r="U37" s="337"/>
      <c r="V37" s="337"/>
      <c r="W37" s="337"/>
      <c r="X37" s="337"/>
      <c r="Y37" s="337"/>
      <c r="Z37" s="337"/>
      <c r="AA37" s="337"/>
      <c r="AB37" s="337"/>
      <c r="AC37" s="337"/>
      <c r="AD37" s="337"/>
      <c r="AE37" s="337"/>
      <c r="AF37" s="337"/>
      <c r="AG37" s="337"/>
      <c r="AH37" s="337"/>
      <c r="AI37" s="337"/>
    </row>
    <row r="38" spans="5:36">
      <c r="E38" s="63"/>
      <c r="F38" s="63"/>
      <c r="G38" s="63"/>
      <c r="H38" s="63"/>
      <c r="I38" s="63"/>
      <c r="J38" s="63"/>
      <c r="K38" s="63"/>
      <c r="L38" s="63"/>
      <c r="M38" s="63"/>
      <c r="N38" s="63"/>
      <c r="O38" s="63"/>
      <c r="P38" s="63"/>
      <c r="Q38" s="63"/>
      <c r="R38" s="334"/>
      <c r="S38" s="334"/>
      <c r="T38" s="334"/>
      <c r="U38" s="334"/>
      <c r="V38" s="334"/>
      <c r="W38" s="334"/>
      <c r="X38" s="334"/>
      <c r="Y38" s="334"/>
      <c r="Z38" s="334"/>
      <c r="AA38" s="334"/>
      <c r="AB38" s="334"/>
      <c r="AC38" s="334"/>
      <c r="AD38" s="334"/>
      <c r="AE38" s="334"/>
      <c r="AF38" s="334"/>
      <c r="AG38" s="334"/>
      <c r="AH38" s="334"/>
      <c r="AI38" s="334"/>
    </row>
    <row r="39" spans="5:36">
      <c r="E39" s="513" t="s">
        <v>202</v>
      </c>
      <c r="F39" s="513"/>
      <c r="G39" s="513"/>
      <c r="H39" s="513"/>
      <c r="I39" s="513"/>
      <c r="J39" s="513"/>
      <c r="K39" s="513"/>
      <c r="L39" s="513"/>
      <c r="M39" s="513"/>
      <c r="N39" s="513"/>
      <c r="O39" s="513"/>
      <c r="P39" s="513"/>
      <c r="Q39" s="513"/>
      <c r="R39" s="338"/>
      <c r="S39" s="337"/>
      <c r="T39" s="334"/>
      <c r="U39" s="334"/>
      <c r="V39" s="334"/>
      <c r="W39" s="334"/>
      <c r="X39" s="334"/>
      <c r="Y39" s="334"/>
      <c r="Z39" s="334"/>
      <c r="AA39" s="334"/>
      <c r="AB39" s="334"/>
      <c r="AC39" s="334"/>
      <c r="AD39" s="334"/>
      <c r="AE39" s="334"/>
      <c r="AF39" s="334"/>
      <c r="AG39" s="334"/>
      <c r="AH39" s="334"/>
      <c r="AI39" s="63"/>
    </row>
    <row r="40" spans="5:36">
      <c r="E40" s="514"/>
      <c r="F40" s="514"/>
      <c r="G40" s="514"/>
      <c r="H40" s="514"/>
      <c r="I40" s="514"/>
      <c r="J40" s="514"/>
      <c r="K40" s="514"/>
      <c r="L40" s="514"/>
      <c r="M40" s="514"/>
      <c r="N40" s="514"/>
      <c r="O40" s="514"/>
      <c r="P40" s="514"/>
      <c r="Q40" s="514"/>
      <c r="R40" s="339"/>
      <c r="S40" s="334"/>
      <c r="T40" s="334"/>
      <c r="U40" s="334"/>
      <c r="V40" s="334"/>
      <c r="W40" s="334"/>
      <c r="X40" s="334"/>
      <c r="Y40" s="334"/>
      <c r="Z40" s="334"/>
      <c r="AA40" s="334"/>
      <c r="AB40" s="334"/>
      <c r="AC40" s="334"/>
      <c r="AD40" s="334"/>
      <c r="AE40" s="334"/>
      <c r="AF40" s="334"/>
      <c r="AG40" s="334"/>
      <c r="AH40" s="334"/>
      <c r="AI40" s="63"/>
    </row>
    <row r="41" spans="5:36">
      <c r="E41" s="323"/>
      <c r="F41" s="323"/>
      <c r="G41" s="323"/>
      <c r="H41" s="323"/>
      <c r="I41" s="323"/>
      <c r="J41" s="323"/>
      <c r="K41" s="323"/>
      <c r="L41" s="323"/>
      <c r="M41" s="323"/>
      <c r="N41" s="323"/>
      <c r="O41" s="323"/>
      <c r="P41" s="325"/>
      <c r="Q41" s="323"/>
      <c r="R41" s="339"/>
      <c r="S41" s="334"/>
      <c r="T41" s="334"/>
      <c r="U41" s="334"/>
      <c r="V41" s="334"/>
      <c r="W41" s="334"/>
      <c r="X41" s="334"/>
      <c r="Y41" s="334"/>
      <c r="Z41" s="334"/>
      <c r="AA41" s="334"/>
      <c r="AB41" s="334"/>
      <c r="AC41" s="334"/>
      <c r="AD41" s="334"/>
      <c r="AE41" s="334"/>
      <c r="AF41" s="334"/>
      <c r="AG41" s="334"/>
      <c r="AH41" s="334"/>
      <c r="AI41" s="63"/>
    </row>
    <row r="42" spans="5:36" ht="32.25" customHeight="1">
      <c r="E42" s="340" t="s">
        <v>167</v>
      </c>
      <c r="F42" s="516" t="s">
        <v>168</v>
      </c>
      <c r="G42" s="516"/>
      <c r="H42" s="340" t="s">
        <v>5</v>
      </c>
      <c r="I42" s="527" t="str">
        <f>"На 31 декабря "&amp;IF(List_01_reporting_period = "","отчётную дату отчётного года",List_01_reporting_period&amp; " г.")</f>
        <v>На 31 декабря 2017 г.</v>
      </c>
      <c r="J42" s="528"/>
      <c r="K42" s="529"/>
      <c r="L42" s="516" t="str">
        <f>"На 31 декабря "&amp;IF(List_01_reporting_period = "","предыдущего года",List_01_reporting_period-1&amp; " г.")</f>
        <v>На 31 декабря 2016 г.</v>
      </c>
      <c r="M42" s="516"/>
      <c r="N42" s="516"/>
      <c r="O42" s="516" t="str">
        <f>"На 31 декабря "&amp;IF(List_01_reporting_period = "","года, предшествующего предыдущему",List_01_reporting_period-2&amp; " г.")</f>
        <v>На 31 декабря 2015 г.</v>
      </c>
      <c r="P42" s="516"/>
      <c r="Q42" s="516"/>
      <c r="R42" s="337"/>
      <c r="S42" s="334"/>
      <c r="T42" s="334"/>
      <c r="U42" s="334"/>
      <c r="V42" s="334"/>
      <c r="W42" s="334"/>
      <c r="X42" s="334"/>
      <c r="Y42" s="334"/>
      <c r="Z42" s="334"/>
      <c r="AA42" s="334"/>
      <c r="AB42" s="334"/>
      <c r="AC42" s="334"/>
      <c r="AD42" s="334"/>
      <c r="AE42" s="334"/>
      <c r="AF42" s="334"/>
      <c r="AG42" s="334"/>
      <c r="AH42" s="334"/>
      <c r="AI42" s="63"/>
    </row>
    <row r="43" spans="5:36" ht="16.149999999999999" customHeight="1">
      <c r="E43" s="358">
        <v>1</v>
      </c>
      <c r="F43" s="517">
        <v>2</v>
      </c>
      <c r="G43" s="517"/>
      <c r="H43" s="358">
        <v>3</v>
      </c>
      <c r="I43" s="358"/>
      <c r="J43" s="358">
        <v>4</v>
      </c>
      <c r="K43" s="358"/>
      <c r="L43" s="546">
        <v>5</v>
      </c>
      <c r="M43" s="528"/>
      <c r="N43" s="528"/>
      <c r="O43" s="358"/>
      <c r="P43" s="358">
        <v>6</v>
      </c>
      <c r="Q43" s="385"/>
      <c r="R43" s="341"/>
      <c r="S43" s="342"/>
      <c r="T43" s="342"/>
      <c r="U43" s="342"/>
      <c r="V43" s="342"/>
      <c r="W43" s="342"/>
      <c r="X43" s="342"/>
      <c r="Y43" s="342"/>
      <c r="Z43" s="342"/>
      <c r="AA43" s="342"/>
      <c r="AB43" s="342"/>
      <c r="AC43" s="342"/>
      <c r="AD43" s="342"/>
      <c r="AE43" s="342"/>
      <c r="AF43" s="342"/>
      <c r="AG43" s="342"/>
      <c r="AH43" s="342"/>
      <c r="AI43" s="342"/>
    </row>
    <row r="44" spans="5:36" ht="25.5" customHeight="1">
      <c r="E44" s="343" t="s">
        <v>203</v>
      </c>
      <c r="F44" s="522" t="s">
        <v>204</v>
      </c>
      <c r="G44" s="522"/>
      <c r="H44" s="340">
        <v>5320</v>
      </c>
      <c r="I44" s="290" t="str">
        <f>IF((SUMIF(I45:I46,"",J45:J46)-SUMIF(I45:I46,"(",J45:J46))&lt;0,"(","")</f>
        <v/>
      </c>
      <c r="J44" s="285">
        <f>ABS(SUMIF(I45:I46,"",J45:J46)-SUMIF(I45:I46,"(",J45:J46))</f>
        <v>0</v>
      </c>
      <c r="K44" s="271" t="str">
        <f>IF(I44="(",")","")</f>
        <v/>
      </c>
      <c r="L44" s="290" t="str">
        <f>IF((SUMIF(L45:L46,"",M45:M46)-SUMIF(L45:L46,"(",M45:M46))&lt;0,"(","")</f>
        <v/>
      </c>
      <c r="M44" s="285">
        <f>ABS(SUMIF(L45:L46,"",M45:M46)-SUMIF(L45:L46,"(",M45:M46))</f>
        <v>0</v>
      </c>
      <c r="N44" s="271" t="str">
        <f>IF(L44="(",")","")</f>
        <v/>
      </c>
      <c r="O44" s="290" t="str">
        <f>IF((SUMIF(O45:O46,"",P45:P46)-SUMIF(O45:O46,"(",P45:P46))&lt;0,"(","")</f>
        <v/>
      </c>
      <c r="P44" s="285">
        <f>ABS(SUMIF(O45:O46,"",P45:P46)-SUMIF(O45:O46,"(",P45:P46))</f>
        <v>0</v>
      </c>
      <c r="Q44" s="271" t="str">
        <f>IF(O44="(",")","")</f>
        <v/>
      </c>
      <c r="R44" s="337"/>
      <c r="S44" s="334"/>
      <c r="T44" s="334"/>
      <c r="U44" s="334"/>
      <c r="V44" s="334"/>
      <c r="W44" s="334"/>
      <c r="X44" s="334"/>
      <c r="Y44" s="334"/>
      <c r="Z44" s="334"/>
      <c r="AA44" s="334"/>
      <c r="AB44" s="334"/>
      <c r="AC44" s="334"/>
      <c r="AD44" s="334"/>
      <c r="AE44" s="334"/>
      <c r="AF44" s="334"/>
      <c r="AG44" s="334"/>
      <c r="AH44" s="334"/>
      <c r="AI44" s="334"/>
    </row>
    <row r="45" spans="5:36" ht="25.5" customHeight="1">
      <c r="E45" s="343" t="s">
        <v>205</v>
      </c>
      <c r="F45" s="539" t="s">
        <v>206</v>
      </c>
      <c r="G45" s="539"/>
      <c r="H45" s="243" t="s">
        <v>207</v>
      </c>
      <c r="I45" s="243"/>
      <c r="J45" s="244"/>
      <c r="K45" s="274" t="str">
        <f>IF(I45="(",")","")</f>
        <v/>
      </c>
      <c r="L45" s="243"/>
      <c r="M45" s="244"/>
      <c r="N45" s="274" t="str">
        <f>IF(L45="(",")","")</f>
        <v/>
      </c>
      <c r="O45" s="243"/>
      <c r="P45" s="244"/>
      <c r="Q45" s="274" t="str">
        <f>IF(O45="(",")","")</f>
        <v/>
      </c>
      <c r="R45" s="337"/>
      <c r="S45" s="334"/>
      <c r="T45" s="334"/>
      <c r="U45" s="334"/>
      <c r="V45" s="334"/>
      <c r="W45" s="334"/>
      <c r="X45" s="334"/>
      <c r="Y45" s="334"/>
      <c r="Z45" s="334"/>
      <c r="AA45" s="334"/>
      <c r="AB45" s="334"/>
      <c r="AC45" s="334"/>
      <c r="AD45" s="334"/>
      <c r="AE45" s="334"/>
      <c r="AF45" s="334"/>
      <c r="AG45" s="334"/>
      <c r="AH45" s="334"/>
      <c r="AI45" s="334"/>
    </row>
    <row r="46" spans="5:36">
      <c r="E46" s="329"/>
      <c r="F46" s="321" t="s">
        <v>188</v>
      </c>
      <c r="G46" s="330"/>
      <c r="H46" s="330"/>
      <c r="I46" s="330"/>
      <c r="J46" s="331"/>
      <c r="K46" s="331"/>
      <c r="L46" s="330"/>
      <c r="M46" s="331"/>
      <c r="N46" s="331"/>
      <c r="O46" s="331"/>
      <c r="P46" s="331"/>
      <c r="Q46" s="333"/>
      <c r="R46" s="337"/>
      <c r="S46" s="334"/>
      <c r="T46" s="334"/>
      <c r="U46" s="334"/>
      <c r="V46" s="334"/>
      <c r="W46" s="334"/>
      <c r="X46" s="334"/>
      <c r="Y46" s="334"/>
      <c r="Z46" s="334"/>
      <c r="AA46" s="334"/>
      <c r="AB46" s="334"/>
      <c r="AC46" s="334"/>
      <c r="AD46" s="334"/>
      <c r="AE46" s="334"/>
      <c r="AF46" s="334"/>
      <c r="AG46" s="334"/>
      <c r="AH46" s="334"/>
      <c r="AI46" s="334"/>
      <c r="AJ46" s="134" t="s">
        <v>208</v>
      </c>
    </row>
    <row r="47" spans="5:36" ht="25.5" customHeight="1">
      <c r="E47" s="352" t="s">
        <v>209</v>
      </c>
      <c r="F47" s="521" t="s">
        <v>210</v>
      </c>
      <c r="G47" s="521"/>
      <c r="H47" s="413">
        <v>5325</v>
      </c>
      <c r="I47" s="354" t="str">
        <f>IF((SUMIF(I48:I49,"",J48:J49)-SUMIF(I48:I49,"(",J48:J49))&lt;0,"(","")</f>
        <v/>
      </c>
      <c r="J47" s="365">
        <f>ABS(SUMIF(I48:I49,"",J48:J49)-SUMIF(I48:I49,"(",J48:J49))</f>
        <v>0</v>
      </c>
      <c r="K47" s="355" t="str">
        <f>IF(I47="(",")","")</f>
        <v/>
      </c>
      <c r="L47" s="354" t="str">
        <f>IF((SUMIF(L48:L49,"",M48:M49)-SUMIF(L48:L49,"(",M48:M49))&lt;0,"(","")</f>
        <v/>
      </c>
      <c r="M47" s="365">
        <f>ABS(SUMIF(L48:L49,"",M48:M49)-SUMIF(L48:L49,"(",M48:M49))</f>
        <v>0</v>
      </c>
      <c r="N47" s="355" t="str">
        <f>IF(L47="(",")","")</f>
        <v/>
      </c>
      <c r="O47" s="354" t="str">
        <f>IF((SUMIF(O48:O49,"",P48:P49)-SUMIF(O48:O49,"(",P48:P49))&lt;0,"(","")</f>
        <v/>
      </c>
      <c r="P47" s="365">
        <f>ABS(SUMIF(O48:O49,"",P48:P49)-SUMIF(O48:O49,"(",P48:P49))</f>
        <v>0</v>
      </c>
      <c r="Q47" s="355" t="str">
        <f>IF(O47="(",")","")</f>
        <v/>
      </c>
      <c r="R47" s="337"/>
      <c r="S47" s="334"/>
      <c r="T47" s="334"/>
      <c r="U47" s="334"/>
      <c r="V47" s="334"/>
      <c r="W47" s="334"/>
      <c r="X47" s="334"/>
      <c r="Y47" s="334"/>
      <c r="Z47" s="334"/>
      <c r="AA47" s="334"/>
      <c r="AB47" s="334"/>
      <c r="AC47" s="334"/>
      <c r="AD47" s="334"/>
      <c r="AE47" s="334"/>
      <c r="AF47" s="334"/>
      <c r="AG47" s="334"/>
      <c r="AH47" s="334"/>
      <c r="AI47" s="334"/>
    </row>
    <row r="48" spans="5:36" ht="25.5" customHeight="1">
      <c r="E48" s="343" t="s">
        <v>211</v>
      </c>
      <c r="F48" s="540" t="s">
        <v>212</v>
      </c>
      <c r="G48" s="542"/>
      <c r="H48" s="243" t="s">
        <v>213</v>
      </c>
      <c r="I48" s="243"/>
      <c r="J48" s="244"/>
      <c r="K48" s="274" t="str">
        <f>IF(I48="(",")","")</f>
        <v/>
      </c>
      <c r="L48" s="243"/>
      <c r="M48" s="244"/>
      <c r="N48" s="274" t="str">
        <f>IF(L48="(",")","")</f>
        <v/>
      </c>
      <c r="O48" s="243"/>
      <c r="P48" s="244"/>
      <c r="Q48" s="274" t="str">
        <f>IF(O48="(",")","")</f>
        <v/>
      </c>
      <c r="R48" s="337"/>
      <c r="S48" s="334"/>
      <c r="T48" s="334"/>
      <c r="U48" s="334"/>
      <c r="V48" s="334"/>
      <c r="W48" s="334"/>
      <c r="X48" s="334"/>
      <c r="Y48" s="334"/>
      <c r="Z48" s="334"/>
      <c r="AA48" s="334"/>
      <c r="AB48" s="334"/>
      <c r="AC48" s="334"/>
      <c r="AD48" s="334"/>
      <c r="AE48" s="334"/>
      <c r="AF48" s="334"/>
      <c r="AG48" s="334"/>
      <c r="AH48" s="334"/>
      <c r="AI48" s="334"/>
    </row>
    <row r="49" spans="5:37">
      <c r="E49" s="329"/>
      <c r="F49" s="321" t="s">
        <v>188</v>
      </c>
      <c r="G49" s="330"/>
      <c r="H49" s="330"/>
      <c r="I49" s="330"/>
      <c r="J49" s="331"/>
      <c r="K49" s="331"/>
      <c r="L49" s="330"/>
      <c r="M49" s="331"/>
      <c r="N49" s="331"/>
      <c r="O49" s="331"/>
      <c r="P49" s="331"/>
      <c r="Q49" s="333"/>
      <c r="R49" s="337"/>
      <c r="S49" s="334"/>
      <c r="T49" s="334"/>
      <c r="U49" s="334"/>
      <c r="V49" s="334"/>
      <c r="W49" s="334"/>
      <c r="X49" s="334"/>
      <c r="Y49" s="334"/>
      <c r="Z49" s="334"/>
      <c r="AA49" s="334"/>
      <c r="AB49" s="334"/>
      <c r="AC49" s="334"/>
      <c r="AD49" s="334"/>
      <c r="AE49" s="334"/>
      <c r="AF49" s="334"/>
      <c r="AG49" s="334"/>
      <c r="AH49" s="334"/>
      <c r="AI49" s="334"/>
      <c r="AJ49" s="134" t="s">
        <v>208</v>
      </c>
    </row>
    <row r="50" spans="5:37" ht="25.5" customHeight="1">
      <c r="E50" s="352" t="s">
        <v>214</v>
      </c>
      <c r="F50" s="521" t="s">
        <v>215</v>
      </c>
      <c r="G50" s="521"/>
      <c r="H50" s="413">
        <v>5329</v>
      </c>
      <c r="I50" s="243"/>
      <c r="J50" s="244"/>
      <c r="K50" s="274" t="str">
        <f>IF(I50="(",")","")</f>
        <v/>
      </c>
      <c r="L50" s="243"/>
      <c r="M50" s="244"/>
      <c r="N50" s="274" t="str">
        <f>IF(L50="(",")","")</f>
        <v/>
      </c>
      <c r="O50" s="243"/>
      <c r="P50" s="244"/>
      <c r="Q50" s="274" t="str">
        <f>IF(O50="(",")","")</f>
        <v/>
      </c>
      <c r="R50" s="337"/>
      <c r="S50" s="334"/>
      <c r="T50" s="334"/>
      <c r="U50" s="334"/>
      <c r="V50" s="334"/>
      <c r="W50" s="334"/>
      <c r="X50" s="334"/>
      <c r="Y50" s="334"/>
      <c r="Z50" s="334"/>
      <c r="AA50" s="334"/>
      <c r="AB50" s="334"/>
      <c r="AC50" s="334"/>
      <c r="AD50" s="334"/>
      <c r="AE50" s="334"/>
      <c r="AF50" s="334"/>
      <c r="AG50" s="334"/>
      <c r="AH50" s="334"/>
      <c r="AI50" s="334"/>
    </row>
    <row r="51" spans="5:37">
      <c r="E51" s="314"/>
      <c r="F51" s="314"/>
      <c r="G51" s="314"/>
      <c r="H51" s="314"/>
      <c r="I51" s="314"/>
      <c r="J51" s="314"/>
      <c r="K51" s="314"/>
      <c r="L51" s="314"/>
      <c r="M51" s="314"/>
      <c r="N51" s="314"/>
      <c r="O51" s="314"/>
      <c r="P51" s="314"/>
      <c r="Q51" s="314"/>
      <c r="R51" s="314"/>
      <c r="S51" s="314"/>
      <c r="T51" s="63"/>
      <c r="U51" s="63"/>
      <c r="V51" s="63"/>
      <c r="W51" s="63"/>
      <c r="X51" s="63"/>
      <c r="Y51" s="63"/>
      <c r="Z51" s="63"/>
      <c r="AA51" s="63"/>
      <c r="AB51" s="63"/>
      <c r="AC51" s="63"/>
      <c r="AD51" s="63"/>
      <c r="AE51" s="63"/>
      <c r="AF51" s="63"/>
      <c r="AG51" s="63"/>
      <c r="AH51" s="63"/>
      <c r="AI51" s="63"/>
    </row>
    <row r="52" spans="5:37">
      <c r="E52" s="63"/>
      <c r="F52" s="63"/>
      <c r="G52" s="63"/>
      <c r="H52" s="63"/>
      <c r="I52" s="63"/>
      <c r="J52" s="63"/>
      <c r="K52" s="63"/>
      <c r="L52" s="63"/>
      <c r="M52" s="63"/>
      <c r="N52" s="63"/>
      <c r="O52" s="63"/>
      <c r="P52" s="63"/>
      <c r="Q52" s="63"/>
      <c r="R52" s="63"/>
      <c r="S52" s="63"/>
      <c r="T52" s="63"/>
      <c r="U52" s="63"/>
      <c r="V52" s="63"/>
      <c r="W52" s="63"/>
      <c r="X52" s="63"/>
      <c r="Y52" s="63"/>
      <c r="Z52" s="63"/>
      <c r="AA52" s="63"/>
      <c r="AB52" s="63"/>
      <c r="AC52" s="63"/>
      <c r="AD52" s="63"/>
      <c r="AE52" s="63"/>
      <c r="AF52" s="63"/>
      <c r="AG52" s="63"/>
      <c r="AH52" s="63"/>
      <c r="AI52" s="63"/>
    </row>
    <row r="53" spans="5:37" ht="25.5" customHeight="1">
      <c r="E53" s="537" t="s">
        <v>216</v>
      </c>
      <c r="F53" s="537"/>
      <c r="G53" s="537"/>
      <c r="H53" s="537"/>
      <c r="I53" s="537"/>
      <c r="J53" s="537"/>
      <c r="K53" s="537"/>
      <c r="L53" s="537"/>
      <c r="M53" s="537"/>
      <c r="N53" s="537"/>
      <c r="O53" s="537"/>
      <c r="P53" s="537"/>
      <c r="Q53" s="537"/>
      <c r="R53" s="537"/>
      <c r="S53" s="537"/>
      <c r="T53" s="537"/>
      <c r="U53" s="537"/>
      <c r="V53" s="537"/>
      <c r="W53" s="537"/>
      <c r="X53" s="537"/>
      <c r="Y53" s="537"/>
      <c r="Z53" s="537"/>
      <c r="AA53" s="537"/>
      <c r="AB53" s="537"/>
      <c r="AC53" s="537"/>
      <c r="AD53" s="537"/>
      <c r="AE53" s="537"/>
      <c r="AF53" s="537"/>
      <c r="AG53" s="537"/>
      <c r="AH53" s="537"/>
      <c r="AI53" s="537"/>
    </row>
    <row r="54" spans="5:37">
      <c r="E54" s="323"/>
      <c r="F54" s="324"/>
      <c r="G54" s="324"/>
      <c r="H54" s="324"/>
      <c r="I54" s="324"/>
      <c r="J54" s="324"/>
      <c r="K54" s="324"/>
      <c r="L54" s="324"/>
      <c r="M54" s="323"/>
      <c r="N54" s="323"/>
      <c r="O54" s="323"/>
      <c r="P54" s="324"/>
      <c r="Q54" s="323"/>
      <c r="R54" s="323"/>
      <c r="S54" s="324"/>
      <c r="T54" s="324"/>
      <c r="U54" s="325"/>
      <c r="V54" s="324"/>
      <c r="W54" s="324"/>
      <c r="X54" s="324"/>
      <c r="Y54" s="324"/>
      <c r="Z54" s="324"/>
      <c r="AA54" s="324"/>
      <c r="AB54" s="324"/>
      <c r="AC54" s="324"/>
      <c r="AD54" s="324"/>
      <c r="AE54" s="324"/>
      <c r="AF54" s="324"/>
      <c r="AG54" s="324"/>
      <c r="AH54" s="324"/>
      <c r="AI54" s="324"/>
    </row>
    <row r="55" spans="5:37">
      <c r="E55" s="513" t="s">
        <v>217</v>
      </c>
      <c r="F55" s="513"/>
      <c r="G55" s="513"/>
      <c r="H55" s="513"/>
      <c r="I55" s="513"/>
      <c r="J55" s="513"/>
      <c r="K55" s="513"/>
      <c r="L55" s="513"/>
      <c r="M55" s="513"/>
      <c r="N55" s="513"/>
      <c r="O55" s="513"/>
      <c r="P55" s="513"/>
      <c r="Q55" s="513"/>
      <c r="R55" s="513"/>
      <c r="S55" s="513"/>
      <c r="T55" s="513"/>
      <c r="U55" s="513"/>
      <c r="V55" s="513"/>
      <c r="W55" s="513"/>
      <c r="X55" s="513"/>
      <c r="Y55" s="513"/>
      <c r="Z55" s="513"/>
      <c r="AA55" s="513"/>
      <c r="AB55" s="513"/>
      <c r="AC55" s="513"/>
      <c r="AD55" s="513"/>
      <c r="AE55" s="513"/>
      <c r="AF55" s="513"/>
      <c r="AG55" s="513"/>
      <c r="AH55" s="513"/>
      <c r="AI55" s="513"/>
    </row>
    <row r="56" spans="5:37">
      <c r="E56" s="514"/>
      <c r="F56" s="514"/>
      <c r="G56" s="514"/>
      <c r="H56" s="514"/>
      <c r="I56" s="514"/>
      <c r="J56" s="514"/>
      <c r="K56" s="514"/>
      <c r="L56" s="514"/>
      <c r="M56" s="514"/>
      <c r="N56" s="514"/>
      <c r="O56" s="514"/>
      <c r="P56" s="514"/>
      <c r="Q56" s="514"/>
      <c r="R56" s="514"/>
      <c r="S56" s="514"/>
      <c r="T56" s="514"/>
      <c r="U56" s="514"/>
      <c r="V56" s="514"/>
      <c r="W56" s="514"/>
      <c r="X56" s="514"/>
      <c r="Y56" s="514"/>
      <c r="Z56" s="514"/>
      <c r="AA56" s="514"/>
      <c r="AB56" s="514"/>
      <c r="AC56" s="514"/>
      <c r="AD56" s="514"/>
      <c r="AE56" s="514"/>
      <c r="AF56" s="514"/>
      <c r="AG56" s="514"/>
      <c r="AH56" s="514"/>
      <c r="AI56" s="514"/>
    </row>
    <row r="57" spans="5:37">
      <c r="E57" s="323"/>
      <c r="F57" s="323"/>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3"/>
      <c r="AE57" s="323"/>
      <c r="AF57" s="323"/>
      <c r="AG57" s="323"/>
      <c r="AH57" s="325"/>
      <c r="AI57" s="325"/>
    </row>
    <row r="58" spans="5:37">
      <c r="E58" s="516" t="s">
        <v>167</v>
      </c>
      <c r="F58" s="516" t="s">
        <v>168</v>
      </c>
      <c r="G58" s="516" t="s">
        <v>169</v>
      </c>
      <c r="H58" s="516" t="s">
        <v>5</v>
      </c>
      <c r="I58" s="516" t="s">
        <v>170</v>
      </c>
      <c r="J58" s="516"/>
      <c r="K58" s="516"/>
      <c r="L58" s="516"/>
      <c r="M58" s="516"/>
      <c r="N58" s="516"/>
      <c r="O58" s="519" t="s">
        <v>171</v>
      </c>
      <c r="P58" s="519"/>
      <c r="Q58" s="519"/>
      <c r="R58" s="519"/>
      <c r="S58" s="519"/>
      <c r="T58" s="519"/>
      <c r="U58" s="519"/>
      <c r="V58" s="519"/>
      <c r="W58" s="519"/>
      <c r="X58" s="519"/>
      <c r="Y58" s="519"/>
      <c r="Z58" s="519"/>
      <c r="AA58" s="519"/>
      <c r="AB58" s="519"/>
      <c r="AC58" s="519"/>
      <c r="AD58" s="516" t="s">
        <v>172</v>
      </c>
      <c r="AE58" s="516"/>
      <c r="AF58" s="516"/>
      <c r="AG58" s="516"/>
      <c r="AH58" s="516"/>
      <c r="AI58" s="516"/>
    </row>
    <row r="59" spans="5:37">
      <c r="E59" s="516"/>
      <c r="F59" s="516"/>
      <c r="G59" s="516"/>
      <c r="H59" s="516"/>
      <c r="I59" s="516" t="s">
        <v>218</v>
      </c>
      <c r="J59" s="516"/>
      <c r="K59" s="516"/>
      <c r="L59" s="516" t="s">
        <v>219</v>
      </c>
      <c r="M59" s="516"/>
      <c r="N59" s="516"/>
      <c r="O59" s="516" t="s">
        <v>220</v>
      </c>
      <c r="P59" s="516"/>
      <c r="Q59" s="516"/>
      <c r="R59" s="516" t="s">
        <v>221</v>
      </c>
      <c r="S59" s="516"/>
      <c r="T59" s="516"/>
      <c r="U59" s="516"/>
      <c r="V59" s="516"/>
      <c r="W59" s="516"/>
      <c r="X59" s="516" t="s">
        <v>222</v>
      </c>
      <c r="Y59" s="516"/>
      <c r="Z59" s="516"/>
      <c r="AA59" s="516" t="s">
        <v>223</v>
      </c>
      <c r="AB59" s="516"/>
      <c r="AC59" s="516"/>
      <c r="AD59" s="516" t="s">
        <v>218</v>
      </c>
      <c r="AE59" s="516"/>
      <c r="AF59" s="516"/>
      <c r="AG59" s="516" t="s">
        <v>219</v>
      </c>
      <c r="AH59" s="516"/>
      <c r="AI59" s="516"/>
    </row>
    <row r="60" spans="5:37">
      <c r="E60" s="516"/>
      <c r="F60" s="516"/>
      <c r="G60" s="516"/>
      <c r="H60" s="516"/>
      <c r="I60" s="516"/>
      <c r="J60" s="516"/>
      <c r="K60" s="516"/>
      <c r="L60" s="516"/>
      <c r="M60" s="516"/>
      <c r="N60" s="516"/>
      <c r="O60" s="516"/>
      <c r="P60" s="516"/>
      <c r="Q60" s="516"/>
      <c r="R60" s="516" t="s">
        <v>218</v>
      </c>
      <c r="S60" s="516"/>
      <c r="T60" s="516"/>
      <c r="U60" s="516" t="s">
        <v>224</v>
      </c>
      <c r="V60" s="516"/>
      <c r="W60" s="516"/>
      <c r="X60" s="516"/>
      <c r="Y60" s="516"/>
      <c r="Z60" s="516"/>
      <c r="AA60" s="516"/>
      <c r="AB60" s="516"/>
      <c r="AC60" s="516"/>
      <c r="AD60" s="516"/>
      <c r="AE60" s="516"/>
      <c r="AF60" s="516"/>
      <c r="AG60" s="516"/>
      <c r="AH60" s="516"/>
      <c r="AI60" s="516"/>
    </row>
    <row r="61" spans="5:37">
      <c r="E61" s="358">
        <v>1</v>
      </c>
      <c r="F61" s="358">
        <v>2</v>
      </c>
      <c r="G61" s="358">
        <v>3</v>
      </c>
      <c r="H61" s="358">
        <v>4</v>
      </c>
      <c r="I61" s="358"/>
      <c r="J61" s="358">
        <v>5</v>
      </c>
      <c r="K61" s="358"/>
      <c r="L61" s="517">
        <v>6</v>
      </c>
      <c r="M61" s="517"/>
      <c r="N61" s="517"/>
      <c r="O61" s="358"/>
      <c r="P61" s="358">
        <v>7</v>
      </c>
      <c r="Q61" s="358"/>
      <c r="R61" s="517">
        <v>8</v>
      </c>
      <c r="S61" s="517"/>
      <c r="T61" s="517"/>
      <c r="U61" s="358"/>
      <c r="V61" s="358">
        <v>9</v>
      </c>
      <c r="W61" s="358"/>
      <c r="X61" s="517">
        <v>10</v>
      </c>
      <c r="Y61" s="517"/>
      <c r="Z61" s="517"/>
      <c r="AA61" s="358"/>
      <c r="AB61" s="358">
        <v>11</v>
      </c>
      <c r="AC61" s="358"/>
      <c r="AD61" s="358"/>
      <c r="AE61" s="358">
        <v>12</v>
      </c>
      <c r="AF61" s="358"/>
      <c r="AG61" s="517">
        <v>13</v>
      </c>
      <c r="AH61" s="517"/>
      <c r="AI61" s="517"/>
    </row>
    <row r="62" spans="5:37">
      <c r="E62" s="511" t="s">
        <v>225</v>
      </c>
      <c r="F62" s="518" t="s">
        <v>226</v>
      </c>
      <c r="G62" s="271" t="str">
        <f>"за "&amp;IF(List_01_reporting_period="","отчётный год",List_01_reporting_period&amp;" год")</f>
        <v>за 2017 год</v>
      </c>
      <c r="H62" s="327">
        <v>5400</v>
      </c>
      <c r="I62" s="290" t="str">
        <f t="array" ref="I62">IF((SUM(IF($AK$64:$AK$66="c",IF(I$64:I$66="(",-J$64:J$66,J$64:J$66))))&lt;0,"(","")</f>
        <v/>
      </c>
      <c r="J62" s="285">
        <f t="array" ref="J62">ABS(SUM(IF($AK$64:$AK$66="c",IF(I$64:I$66="(",-J$64:J$66,J$64:J$66))))</f>
        <v>0</v>
      </c>
      <c r="K62" s="271" t="str">
        <f>IF(I62="(",")","")</f>
        <v/>
      </c>
      <c r="L62" s="328" t="s">
        <v>181</v>
      </c>
      <c r="M62" s="285">
        <f>SUMIF($AK$64:$AK$66,$AK62,M$64:M$66)</f>
        <v>0</v>
      </c>
      <c r="N62" s="328" t="s">
        <v>182</v>
      </c>
      <c r="O62" s="290" t="str">
        <f t="array" ref="O62">IF((SUM(IF($AK$64:$AK$66="c",IF(O$64:O$66="(",-P$64:P$66,P$64:P$66))))&lt;0,"(","")</f>
        <v/>
      </c>
      <c r="P62" s="285">
        <f t="array" ref="P62">ABS(SUM(IF($AK$64:$AK$66="c",IF(O$64:O$66="(",-P$64:P$66,P$64:P$66))))</f>
        <v>0</v>
      </c>
      <c r="Q62" s="271" t="str">
        <f>IF(O62="(",")","")</f>
        <v/>
      </c>
      <c r="R62" s="328" t="s">
        <v>181</v>
      </c>
      <c r="S62" s="285">
        <f>SUMIF($AK$64:$AK$66,$AK62,S$64:S$66)</f>
        <v>0</v>
      </c>
      <c r="T62" s="328" t="s">
        <v>182</v>
      </c>
      <c r="U62" s="290" t="str">
        <f t="array" ref="U62">IF((SUM(IF($AK$64:$AK$66="c",IF(U$64:U$66="(",-V$64:V$66,V$64:V$66))))&lt;0,"(","")</f>
        <v/>
      </c>
      <c r="V62" s="285">
        <f t="array" ref="V62">ABS(SUM(IF($AK$64:$AK$66="c",IF(U$64:U$66="(",-V$64:V$66,V$64:V$66))))</f>
        <v>0</v>
      </c>
      <c r="W62" s="271" t="str">
        <f>IF(U62="(",")","")</f>
        <v/>
      </c>
      <c r="X62" s="290" t="str">
        <f t="array" ref="X62">IF((SUM(IF($AK$64:$AK$66="c",IF(X$64:X$66="(",-Y$64:Y$66,Y$64:Y$66))))&lt;0,"(","")</f>
        <v/>
      </c>
      <c r="Y62" s="285">
        <f t="array" ref="Y62">ABS(SUM(IF($AK$64:$AK$66="c",IF(X$64:X$66="(",-Y$64:Y$66,Y$64:Y$66))))</f>
        <v>0</v>
      </c>
      <c r="Z62" s="271" t="str">
        <f>IF(X62="(",")","")</f>
        <v/>
      </c>
      <c r="AA62" s="275"/>
      <c r="AB62" s="328" t="s">
        <v>227</v>
      </c>
      <c r="AC62" s="274"/>
      <c r="AD62" s="290" t="str">
        <f t="array" ref="AD62">IF((SUM(IF($AK$64:$AK$66="c",IF(AD$64:AD$66="(",-AE$64:AE$66,AE$64:AE$66))))&lt;0,"(","")</f>
        <v/>
      </c>
      <c r="AE62" s="285">
        <f t="array" ref="AE62">ABS(SUM(IF($AK$64:$AK$66="c",IF(AD$64:AD$66="(",-AE$64:AE$66,AE$64:AE$66))))</f>
        <v>0</v>
      </c>
      <c r="AF62" s="271" t="str">
        <f>IF(AD62="(",")","")</f>
        <v/>
      </c>
      <c r="AG62" s="328" t="s">
        <v>181</v>
      </c>
      <c r="AH62" s="285">
        <f>SUMIF($AK$64:$AK$66,$AK62,AH$64:AH$66)</f>
        <v>0</v>
      </c>
      <c r="AI62" s="328" t="s">
        <v>182</v>
      </c>
      <c r="AK62" s="317" t="s">
        <v>183</v>
      </c>
    </row>
    <row r="63" spans="5:37">
      <c r="E63" s="511"/>
      <c r="F63" s="518"/>
      <c r="G63" s="271" t="str">
        <f>"за "&amp;IF(List_01_reporting_period="","предыдущий год",List_01_reporting_period-1&amp;" год")</f>
        <v>за 2016 год</v>
      </c>
      <c r="H63" s="327">
        <v>5420</v>
      </c>
      <c r="I63" s="290" t="str">
        <f t="array" ref="I63">IF((SUM(IF($AK$64:$AK$66="p",IF(I$64:I$66="(",-J$64:J$66,J$64:J$66))))&lt;0,"(","")</f>
        <v/>
      </c>
      <c r="J63" s="285">
        <f t="array" ref="J63">ABS(SUM(IF($AK$64:$AK$66="p",IF(I$64:I$66="(",-J$64:J$66,J$64:J$66))))</f>
        <v>0</v>
      </c>
      <c r="K63" s="271" t="str">
        <f>IF(I63="(",")","")</f>
        <v/>
      </c>
      <c r="L63" s="275" t="s">
        <v>181</v>
      </c>
      <c r="M63" s="285">
        <f>SUMIF($AK$64:$AK$66,$AK63,M$64:M$66)</f>
        <v>0</v>
      </c>
      <c r="N63" s="274" t="s">
        <v>182</v>
      </c>
      <c r="O63" s="290" t="str">
        <f t="array" ref="O63">IF((SUM(IF($AK$64:$AK$66="p",IF(O$64:O$66="(",-P$64:P$66,P$64:P$66))))&lt;0,"(","")</f>
        <v/>
      </c>
      <c r="P63" s="285">
        <f t="array" ref="P63">ABS(SUM(IF($AK$64:$AK$66="p",IF(O$64:O$66="(",-P$64:P$66,P$64:P$66))))</f>
        <v>0</v>
      </c>
      <c r="Q63" s="271" t="str">
        <f>IF(O63="(",")","")</f>
        <v/>
      </c>
      <c r="R63" s="275" t="s">
        <v>181</v>
      </c>
      <c r="S63" s="285">
        <f>SUMIF($AK$64:$AK$66,$AK63,S$64:S$66)</f>
        <v>0</v>
      </c>
      <c r="T63" s="274" t="s">
        <v>182</v>
      </c>
      <c r="U63" s="290" t="str">
        <f t="array" ref="U63">IF((SUM(IF($AK$64:$AK$66="p",IF(U$64:U$66="(",-V$64:V$66,V$64:V$66))))&lt;0,"(","")</f>
        <v/>
      </c>
      <c r="V63" s="285">
        <f t="array" ref="V63">ABS(SUM(IF($AK$64:$AK$66="p",IF(U$64:U$66="(",-V$64:V$66,V$64:V$66))))</f>
        <v>0</v>
      </c>
      <c r="W63" s="271" t="str">
        <f>IF(U63="(",")","")</f>
        <v/>
      </c>
      <c r="X63" s="290" t="str">
        <f t="array" ref="X63">IF((SUM(IF($AK$64:$AK$66="p",IF(X$64:X$66="(",-Y$64:Y$66,Y$64:Y$66))))&lt;0,"(","")</f>
        <v/>
      </c>
      <c r="Y63" s="285">
        <f t="array" ref="Y63">ABS(SUM(IF($AK$64:$AK$66="p",IF(X$64:X$66="(",-Y$64:Y$66,Y$64:Y$66))))</f>
        <v>0</v>
      </c>
      <c r="Z63" s="271" t="str">
        <f>IF(X63="(",")","")</f>
        <v/>
      </c>
      <c r="AA63" s="275"/>
      <c r="AB63" s="328" t="s">
        <v>227</v>
      </c>
      <c r="AC63" s="274"/>
      <c r="AD63" s="290" t="str">
        <f t="array" ref="AD63">IF((SUM(IF($AK$64:$AK$66="p",IF(AD$64:AD$66="(",-AE$64:AE$66,AE$64:AE$66))))&lt;0,"(","")</f>
        <v/>
      </c>
      <c r="AE63" s="285">
        <f t="array" ref="AE63">ABS(SUM(IF($AK$64:$AK$66="p",IF(AD$64:AD$66="(",-AE$64:AE$66,AE$64:AE$66))))</f>
        <v>0</v>
      </c>
      <c r="AF63" s="271" t="str">
        <f>IF(AD63="(",")","")</f>
        <v/>
      </c>
      <c r="AG63" s="275" t="s">
        <v>181</v>
      </c>
      <c r="AH63" s="285">
        <f>SUMIF($AK$64:$AK$66,$AK63,AH$64:AH$66)</f>
        <v>0</v>
      </c>
      <c r="AI63" s="274" t="s">
        <v>182</v>
      </c>
      <c r="AK63" s="317" t="s">
        <v>184</v>
      </c>
    </row>
    <row r="64" spans="5:37">
      <c r="E64" s="511" t="s">
        <v>228</v>
      </c>
      <c r="F64" s="523" t="s">
        <v>226</v>
      </c>
      <c r="G64" s="271" t="str">
        <f>"за "&amp;IF(List_01_reporting_period="","отчётный год",List_01_reporting_period&amp;" год")</f>
        <v>за 2017 год</v>
      </c>
      <c r="H64" s="243" t="s">
        <v>229</v>
      </c>
      <c r="I64" s="243"/>
      <c r="J64" s="244"/>
      <c r="K64" s="274" t="str">
        <f>IF(I64="(",")","")</f>
        <v/>
      </c>
      <c r="L64" s="275" t="s">
        <v>181</v>
      </c>
      <c r="M64" s="244"/>
      <c r="N64" s="274" t="s">
        <v>182</v>
      </c>
      <c r="O64" s="243"/>
      <c r="P64" s="244"/>
      <c r="Q64" s="274" t="str">
        <f>IF(O64="(",")","")</f>
        <v/>
      </c>
      <c r="R64" s="275" t="s">
        <v>181</v>
      </c>
      <c r="S64" s="244"/>
      <c r="T64" s="274" t="s">
        <v>182</v>
      </c>
      <c r="U64" s="243"/>
      <c r="V64" s="244"/>
      <c r="W64" s="274" t="str">
        <f>IF(U64="(",")","")</f>
        <v/>
      </c>
      <c r="X64" s="243"/>
      <c r="Y64" s="244"/>
      <c r="Z64" s="274" t="str">
        <f>IF(X64="(",")","")</f>
        <v/>
      </c>
      <c r="AA64" s="243"/>
      <c r="AB64" s="244"/>
      <c r="AC64" s="274" t="str">
        <f>IF(AA64="(",")","")</f>
        <v/>
      </c>
      <c r="AD64" s="243"/>
      <c r="AE64" s="244"/>
      <c r="AF64" s="274" t="str">
        <f>IF(AD64="(",")","")</f>
        <v/>
      </c>
      <c r="AG64" s="275" t="s">
        <v>181</v>
      </c>
      <c r="AH64" s="244"/>
      <c r="AI64" s="274" t="s">
        <v>182</v>
      </c>
      <c r="AK64" s="317" t="s">
        <v>183</v>
      </c>
    </row>
    <row r="65" spans="5:37">
      <c r="E65" s="511"/>
      <c r="F65" s="523"/>
      <c r="G65" s="271" t="str">
        <f>"за "&amp;IF(List_01_reporting_period="","предыдущий год",List_01_reporting_period-1&amp;" год")</f>
        <v>за 2016 год</v>
      </c>
      <c r="H65" s="243" t="s">
        <v>230</v>
      </c>
      <c r="I65" s="243"/>
      <c r="J65" s="244"/>
      <c r="K65" s="271" t="str">
        <f>IF(I65="(",")","")</f>
        <v/>
      </c>
      <c r="L65" s="275" t="s">
        <v>181</v>
      </c>
      <c r="M65" s="244"/>
      <c r="N65" s="274" t="s">
        <v>182</v>
      </c>
      <c r="O65" s="243"/>
      <c r="P65" s="244"/>
      <c r="Q65" s="274" t="str">
        <f>IF(O65="(",")","")</f>
        <v/>
      </c>
      <c r="R65" s="275" t="s">
        <v>181</v>
      </c>
      <c r="S65" s="244"/>
      <c r="T65" s="274" t="s">
        <v>182</v>
      </c>
      <c r="U65" s="243"/>
      <c r="V65" s="244"/>
      <c r="W65" s="274" t="str">
        <f>IF(U65="(",")","")</f>
        <v/>
      </c>
      <c r="X65" s="243"/>
      <c r="Y65" s="244"/>
      <c r="Z65" s="274" t="str">
        <f>IF(X65="(",")","")</f>
        <v/>
      </c>
      <c r="AA65" s="243"/>
      <c r="AB65" s="244"/>
      <c r="AC65" s="274" t="str">
        <f>IF(AA65="(",")","")</f>
        <v/>
      </c>
      <c r="AD65" s="243"/>
      <c r="AE65" s="244"/>
      <c r="AF65" s="274" t="str">
        <f>IF(AD65="(",")","")</f>
        <v/>
      </c>
      <c r="AG65" s="275" t="s">
        <v>181</v>
      </c>
      <c r="AH65" s="244"/>
      <c r="AI65" s="274" t="s">
        <v>182</v>
      </c>
      <c r="AK65" s="317" t="s">
        <v>184</v>
      </c>
    </row>
    <row r="66" spans="5:37">
      <c r="E66" s="329"/>
      <c r="F66" s="321" t="s">
        <v>188</v>
      </c>
      <c r="G66" s="330"/>
      <c r="H66" s="330"/>
      <c r="I66" s="330"/>
      <c r="J66" s="331"/>
      <c r="K66" s="331"/>
      <c r="L66" s="330"/>
      <c r="M66" s="331"/>
      <c r="N66" s="331"/>
      <c r="O66" s="331"/>
      <c r="P66" s="332"/>
      <c r="Q66" s="332"/>
      <c r="R66" s="332"/>
      <c r="S66" s="332"/>
      <c r="T66" s="332"/>
      <c r="U66" s="332"/>
      <c r="V66" s="331"/>
      <c r="W66" s="331"/>
      <c r="X66" s="332"/>
      <c r="Y66" s="332"/>
      <c r="Z66" s="332"/>
      <c r="AA66" s="332"/>
      <c r="AB66" s="331"/>
      <c r="AC66" s="331"/>
      <c r="AD66" s="331"/>
      <c r="AE66" s="331"/>
      <c r="AF66" s="331"/>
      <c r="AG66" s="332"/>
      <c r="AH66" s="331"/>
      <c r="AI66" s="333"/>
      <c r="AJ66" s="134" t="s">
        <v>231</v>
      </c>
    </row>
    <row r="67" spans="5:37">
      <c r="E67" s="314"/>
      <c r="F67" s="314"/>
      <c r="G67" s="314"/>
      <c r="H67" s="314"/>
      <c r="I67" s="314"/>
      <c r="J67" s="314"/>
      <c r="K67" s="314"/>
      <c r="L67" s="314"/>
      <c r="M67" s="314"/>
      <c r="N67" s="314"/>
      <c r="O67" s="314"/>
      <c r="P67" s="314"/>
      <c r="Q67" s="314"/>
      <c r="R67" s="337"/>
      <c r="S67" s="337"/>
      <c r="T67" s="337"/>
      <c r="U67" s="337"/>
      <c r="V67" s="337"/>
      <c r="W67" s="337"/>
      <c r="X67" s="337"/>
      <c r="Y67" s="337"/>
      <c r="Z67" s="337"/>
      <c r="AA67" s="337"/>
      <c r="AB67" s="337"/>
      <c r="AC67" s="337"/>
      <c r="AD67" s="337"/>
      <c r="AE67" s="337"/>
      <c r="AF67" s="337"/>
      <c r="AG67" s="337"/>
      <c r="AH67" s="337"/>
      <c r="AI67" s="337"/>
    </row>
    <row r="68" spans="5:37">
      <c r="E68" s="63"/>
      <c r="F68" s="63"/>
      <c r="G68" s="63"/>
      <c r="H68" s="63"/>
      <c r="I68" s="63"/>
      <c r="J68" s="63"/>
      <c r="K68" s="63"/>
      <c r="L68" s="63"/>
      <c r="M68" s="63"/>
      <c r="N68" s="63"/>
      <c r="O68" s="63"/>
      <c r="P68" s="63"/>
      <c r="Q68" s="63"/>
      <c r="R68" s="334"/>
      <c r="S68" s="334"/>
      <c r="T68" s="334"/>
      <c r="U68" s="334"/>
      <c r="V68" s="334"/>
      <c r="W68" s="334"/>
      <c r="X68" s="334"/>
      <c r="Y68" s="334"/>
      <c r="Z68" s="334"/>
      <c r="AA68" s="334"/>
      <c r="AB68" s="334"/>
      <c r="AC68" s="334"/>
      <c r="AD68" s="334"/>
      <c r="AE68" s="334"/>
      <c r="AF68" s="334"/>
      <c r="AG68" s="334"/>
      <c r="AH68" s="334"/>
      <c r="AI68" s="334"/>
    </row>
    <row r="69" spans="5:37">
      <c r="E69" s="513" t="s">
        <v>232</v>
      </c>
      <c r="F69" s="513"/>
      <c r="G69" s="513"/>
      <c r="H69" s="513"/>
      <c r="I69" s="513"/>
      <c r="J69" s="513"/>
      <c r="K69" s="513"/>
      <c r="L69" s="513"/>
      <c r="M69" s="513"/>
      <c r="N69" s="513"/>
      <c r="O69" s="513"/>
      <c r="P69" s="513"/>
      <c r="Q69" s="513"/>
      <c r="R69" s="338"/>
      <c r="S69" s="334"/>
      <c r="T69" s="334"/>
      <c r="U69" s="334"/>
      <c r="V69" s="334"/>
      <c r="W69" s="334"/>
      <c r="X69" s="334"/>
      <c r="Y69" s="334"/>
      <c r="Z69" s="334"/>
      <c r="AA69" s="334"/>
      <c r="AB69" s="334"/>
      <c r="AC69" s="334"/>
      <c r="AD69" s="334"/>
      <c r="AE69" s="334"/>
      <c r="AF69" s="334"/>
      <c r="AG69" s="334"/>
      <c r="AH69" s="334"/>
      <c r="AI69" s="334"/>
    </row>
    <row r="70" spans="5:37">
      <c r="E70" s="514"/>
      <c r="F70" s="514"/>
      <c r="G70" s="514"/>
      <c r="H70" s="514"/>
      <c r="I70" s="514"/>
      <c r="J70" s="514"/>
      <c r="K70" s="514"/>
      <c r="L70" s="514"/>
      <c r="M70" s="514"/>
      <c r="N70" s="514"/>
      <c r="O70" s="514"/>
      <c r="P70" s="514"/>
      <c r="Q70" s="514"/>
      <c r="R70" s="339"/>
      <c r="S70" s="334"/>
      <c r="T70" s="334"/>
      <c r="U70" s="334"/>
      <c r="V70" s="334"/>
      <c r="W70" s="334"/>
      <c r="X70" s="334"/>
      <c r="Y70" s="334"/>
      <c r="Z70" s="334"/>
      <c r="AA70" s="334"/>
      <c r="AB70" s="334"/>
      <c r="AC70" s="334"/>
      <c r="AD70" s="334"/>
      <c r="AE70" s="334"/>
      <c r="AF70" s="334"/>
      <c r="AG70" s="334"/>
      <c r="AH70" s="334"/>
      <c r="AI70" s="334"/>
    </row>
    <row r="71" spans="5:37">
      <c r="E71" s="323"/>
      <c r="F71" s="323"/>
      <c r="G71" s="323"/>
      <c r="H71" s="323"/>
      <c r="I71" s="323"/>
      <c r="J71" s="323"/>
      <c r="K71" s="323"/>
      <c r="L71" s="323"/>
      <c r="M71" s="323"/>
      <c r="N71" s="323"/>
      <c r="O71" s="323"/>
      <c r="P71" s="325"/>
      <c r="Q71" s="323"/>
      <c r="R71" s="339"/>
      <c r="S71" s="334"/>
      <c r="T71" s="334"/>
      <c r="U71" s="334"/>
      <c r="V71" s="334"/>
      <c r="W71" s="334"/>
      <c r="X71" s="334"/>
      <c r="Y71" s="334"/>
      <c r="Z71" s="334"/>
      <c r="AA71" s="334"/>
      <c r="AB71" s="334"/>
      <c r="AC71" s="334"/>
      <c r="AD71" s="334"/>
      <c r="AE71" s="334"/>
      <c r="AF71" s="334"/>
      <c r="AG71" s="334"/>
      <c r="AH71" s="334"/>
      <c r="AI71" s="334"/>
    </row>
    <row r="72" spans="5:37" ht="41.25" customHeight="1">
      <c r="E72" s="340" t="s">
        <v>167</v>
      </c>
      <c r="F72" s="516" t="s">
        <v>168</v>
      </c>
      <c r="G72" s="516"/>
      <c r="H72" s="340" t="s">
        <v>5</v>
      </c>
      <c r="I72" s="527" t="str">
        <f>"На 31 декабря "&amp;IF(List_01_reporting_period = "","отчётную дату отчётного года",List_01_reporting_period&amp; " г.")</f>
        <v>На 31 декабря 2017 г.</v>
      </c>
      <c r="J72" s="528"/>
      <c r="K72" s="529"/>
      <c r="L72" s="516" t="str">
        <f>"На 31 декабря "&amp;IF(List_01_reporting_period = "","предыдущего года",List_01_reporting_period-1&amp; " г.")</f>
        <v>На 31 декабря 2016 г.</v>
      </c>
      <c r="M72" s="516"/>
      <c r="N72" s="516"/>
      <c r="O72" s="516" t="str">
        <f>"На 31 декабря "&amp;IF(List_01_reporting_period = "","года, предшествующего предыдущему",List_01_reporting_period-2&amp; " г.")</f>
        <v>На 31 декабря 2015 г.</v>
      </c>
      <c r="P72" s="516"/>
      <c r="Q72" s="516"/>
      <c r="R72" s="337"/>
      <c r="S72" s="63"/>
      <c r="T72" s="63"/>
      <c r="U72" s="63"/>
      <c r="V72" s="63"/>
      <c r="W72" s="63"/>
      <c r="X72" s="63"/>
      <c r="Y72" s="63"/>
      <c r="Z72" s="63"/>
      <c r="AA72" s="63"/>
      <c r="AB72" s="63"/>
      <c r="AC72" s="63"/>
      <c r="AD72" s="63"/>
      <c r="AE72" s="63"/>
      <c r="AF72" s="63"/>
      <c r="AG72" s="63"/>
      <c r="AH72" s="334"/>
      <c r="AI72" s="334"/>
    </row>
    <row r="73" spans="5:37">
      <c r="E73" s="358">
        <v>1</v>
      </c>
      <c r="F73" s="517">
        <v>2</v>
      </c>
      <c r="G73" s="517"/>
      <c r="H73" s="358">
        <v>3</v>
      </c>
      <c r="I73" s="358"/>
      <c r="J73" s="358">
        <v>4</v>
      </c>
      <c r="K73" s="358"/>
      <c r="L73" s="517">
        <v>5</v>
      </c>
      <c r="M73" s="517"/>
      <c r="N73" s="517"/>
      <c r="O73" s="358"/>
      <c r="P73" s="358">
        <v>6</v>
      </c>
      <c r="Q73" s="385"/>
      <c r="R73" s="341"/>
      <c r="S73" s="342"/>
      <c r="T73" s="342"/>
      <c r="U73" s="342"/>
      <c r="V73" s="342"/>
      <c r="W73" s="342"/>
      <c r="X73" s="342"/>
      <c r="Y73" s="342"/>
      <c r="Z73" s="342"/>
      <c r="AA73" s="342"/>
      <c r="AB73" s="342"/>
      <c r="AC73" s="342"/>
      <c r="AD73" s="342"/>
      <c r="AE73" s="342"/>
      <c r="AF73" s="342"/>
      <c r="AG73" s="342"/>
      <c r="AH73" s="342"/>
      <c r="AI73" s="342"/>
    </row>
    <row r="74" spans="5:37" ht="25.5" customHeight="1">
      <c r="E74" s="343" t="s">
        <v>233</v>
      </c>
      <c r="F74" s="522" t="s">
        <v>234</v>
      </c>
      <c r="G74" s="522"/>
      <c r="H74" s="340">
        <v>5440</v>
      </c>
      <c r="I74" s="290" t="str">
        <f>IF((SUMIF(I75:I76,"",J75:J76)-SUMIF(I75:I76,"(",J75:J76))&lt;0,"(","")</f>
        <v/>
      </c>
      <c r="J74" s="285">
        <f>ABS(SUMIF(I75:I76,"",J75:J76)-SUMIF(I75:I76,"(",J75:J76))</f>
        <v>0</v>
      </c>
      <c r="K74" s="271" t="str">
        <f>IF(I74="(",")","")</f>
        <v/>
      </c>
      <c r="L74" s="290" t="str">
        <f>IF((SUMIF(L75:L76,"",M75:M76)-SUMIF(L75:L76,"(",M75:M76))&lt;0,"(","")</f>
        <v/>
      </c>
      <c r="M74" s="285">
        <f>ABS(SUMIF(L75:L76,"",M75:M76)-SUMIF(L75:L76,"(",M75:M76))</f>
        <v>0</v>
      </c>
      <c r="N74" s="271" t="str">
        <f>IF(L74="(",")","")</f>
        <v/>
      </c>
      <c r="O74" s="290" t="str">
        <f>IF((SUMIF(O75:O76,"",P75:P76)-SUMIF(O75:O76,"(",P75:P76))&lt;0,"(","")</f>
        <v/>
      </c>
      <c r="P74" s="285">
        <f>ABS(SUMIF(O75:O76,"",P75:P76)-SUMIF(O75:O76,"(",P75:P76))</f>
        <v>0</v>
      </c>
      <c r="Q74" s="271" t="str">
        <f>IF(O74="(",")","")</f>
        <v/>
      </c>
      <c r="R74" s="314"/>
      <c r="S74" s="63"/>
      <c r="T74" s="63"/>
      <c r="U74" s="63"/>
      <c r="V74" s="63"/>
      <c r="W74" s="63"/>
      <c r="X74" s="63"/>
      <c r="Y74" s="63"/>
      <c r="Z74" s="63"/>
      <c r="AA74" s="63"/>
      <c r="AB74" s="63"/>
      <c r="AC74" s="63"/>
      <c r="AD74" s="63"/>
      <c r="AE74" s="63"/>
      <c r="AF74" s="63"/>
      <c r="AG74" s="63"/>
      <c r="AH74" s="63"/>
      <c r="AI74" s="63"/>
    </row>
    <row r="75" spans="5:37" ht="25.5" customHeight="1">
      <c r="E75" s="343" t="s">
        <v>235</v>
      </c>
      <c r="F75" s="539" t="s">
        <v>236</v>
      </c>
      <c r="G75" s="539"/>
      <c r="H75" s="243" t="s">
        <v>237</v>
      </c>
      <c r="I75" s="243"/>
      <c r="J75" s="244"/>
      <c r="K75" s="271" t="str">
        <f>IF(I75="(",")","")</f>
        <v/>
      </c>
      <c r="L75" s="243"/>
      <c r="M75" s="244"/>
      <c r="N75" s="271" t="str">
        <f>IF(L75="(",")","")</f>
        <v/>
      </c>
      <c r="O75" s="243"/>
      <c r="P75" s="244"/>
      <c r="Q75" s="271" t="str">
        <f>IF(O75="(",")","")</f>
        <v/>
      </c>
      <c r="R75" s="314"/>
      <c r="S75" s="63"/>
      <c r="T75" s="63"/>
      <c r="U75" s="63"/>
      <c r="V75" s="63"/>
      <c r="W75" s="63"/>
      <c r="X75" s="63"/>
      <c r="Y75" s="63"/>
      <c r="Z75" s="63"/>
      <c r="AA75" s="63"/>
      <c r="AB75" s="63"/>
      <c r="AC75" s="63"/>
      <c r="AD75" s="63"/>
      <c r="AE75" s="63"/>
      <c r="AF75" s="63"/>
      <c r="AG75" s="63"/>
      <c r="AH75" s="63"/>
      <c r="AI75" s="63"/>
    </row>
    <row r="76" spans="5:37">
      <c r="E76" s="329"/>
      <c r="F76" s="321" t="s">
        <v>188</v>
      </c>
      <c r="G76" s="330"/>
      <c r="H76" s="330"/>
      <c r="I76" s="330"/>
      <c r="J76" s="331"/>
      <c r="K76" s="331"/>
      <c r="L76" s="330"/>
      <c r="M76" s="331"/>
      <c r="N76" s="331"/>
      <c r="O76" s="331"/>
      <c r="P76" s="331"/>
      <c r="Q76" s="333"/>
      <c r="R76" s="314"/>
      <c r="S76" s="63"/>
      <c r="T76" s="63"/>
      <c r="U76" s="63"/>
      <c r="V76" s="63"/>
      <c r="W76" s="63"/>
      <c r="X76" s="63"/>
      <c r="Y76" s="63"/>
      <c r="Z76" s="63"/>
      <c r="AA76" s="63"/>
      <c r="AB76" s="63"/>
      <c r="AC76" s="63"/>
      <c r="AD76" s="63"/>
      <c r="AE76" s="63"/>
      <c r="AF76" s="63"/>
      <c r="AG76" s="63"/>
      <c r="AH76" s="63"/>
      <c r="AI76" s="63"/>
      <c r="AJ76" s="134" t="s">
        <v>208</v>
      </c>
    </row>
    <row r="77" spans="5:37" ht="25.5" customHeight="1">
      <c r="E77" s="352" t="s">
        <v>238</v>
      </c>
      <c r="F77" s="521" t="s">
        <v>239</v>
      </c>
      <c r="G77" s="521"/>
      <c r="H77" s="413">
        <v>5445</v>
      </c>
      <c r="I77" s="354" t="str">
        <f>IF((SUMIF(I78:I79,"",J78:J79)-SUMIF(I78:I79,"(",J78:J79))&lt;0,"(","")</f>
        <v/>
      </c>
      <c r="J77" s="365">
        <f>ABS(SUMIF(I78:I79,"",J78:J79)-SUMIF(I78:I79,"(",J78:J79))</f>
        <v>0</v>
      </c>
      <c r="K77" s="355" t="str">
        <f>IF(I77="(",")","")</f>
        <v/>
      </c>
      <c r="L77" s="354" t="str">
        <f>IF((SUMIF(L78:L79,"",M78:M79)-SUMIF(L78:L79,"(",M78:M79))&lt;0,"(","")</f>
        <v/>
      </c>
      <c r="M77" s="365">
        <f>ABS(SUMIF(L78:L79,"",M78:M79)-SUMIF(L78:L79,"(",M78:M79))</f>
        <v>0</v>
      </c>
      <c r="N77" s="355" t="str">
        <f>IF(L77="(",")","")</f>
        <v/>
      </c>
      <c r="O77" s="354" t="str">
        <f>IF((SUMIF(O78:O79,"",P78:P79)-SUMIF(O78:O79,"(",P78:P79))&lt;0,"(","")</f>
        <v/>
      </c>
      <c r="P77" s="365">
        <f>ABS(SUMIF(O78:O79,"",P78:P79)-SUMIF(O78:O79,"(",P78:P79))</f>
        <v>0</v>
      </c>
      <c r="Q77" s="355" t="str">
        <f>IF(O77="(",")","")</f>
        <v/>
      </c>
      <c r="R77" s="314"/>
      <c r="S77" s="63"/>
      <c r="T77" s="63"/>
      <c r="U77" s="63"/>
      <c r="V77" s="63"/>
      <c r="W77" s="63"/>
      <c r="X77" s="63"/>
      <c r="Y77" s="63"/>
      <c r="Z77" s="63"/>
      <c r="AA77" s="63"/>
      <c r="AB77" s="63"/>
      <c r="AC77" s="63"/>
      <c r="AD77" s="63"/>
      <c r="AE77" s="63"/>
      <c r="AF77" s="63"/>
      <c r="AG77" s="63"/>
      <c r="AH77" s="63"/>
      <c r="AI77" s="63"/>
    </row>
    <row r="78" spans="5:37" ht="25.5" customHeight="1">
      <c r="E78" s="343" t="s">
        <v>240</v>
      </c>
      <c r="F78" s="539" t="s">
        <v>241</v>
      </c>
      <c r="G78" s="539"/>
      <c r="H78" s="243" t="s">
        <v>242</v>
      </c>
      <c r="I78" s="243"/>
      <c r="J78" s="244"/>
      <c r="K78" s="355" t="str">
        <f>IF(I78="(",")","")</f>
        <v/>
      </c>
      <c r="L78" s="243"/>
      <c r="M78" s="244"/>
      <c r="N78" s="355" t="str">
        <f>IF(L78="(",")","")</f>
        <v/>
      </c>
      <c r="O78" s="243"/>
      <c r="P78" s="244"/>
      <c r="Q78" s="355" t="str">
        <f>IF(O78="(",")","")</f>
        <v/>
      </c>
      <c r="R78" s="314"/>
      <c r="S78" s="63"/>
      <c r="T78" s="63"/>
      <c r="U78" s="63"/>
      <c r="V78" s="63"/>
      <c r="W78" s="63"/>
      <c r="X78" s="63"/>
      <c r="Y78" s="63"/>
      <c r="Z78" s="63"/>
      <c r="AA78" s="63"/>
      <c r="AB78" s="63"/>
      <c r="AC78" s="63"/>
      <c r="AD78" s="63"/>
      <c r="AE78" s="63"/>
      <c r="AF78" s="63"/>
      <c r="AG78" s="63"/>
      <c r="AH78" s="63"/>
      <c r="AI78" s="63"/>
    </row>
    <row r="79" spans="5:37">
      <c r="E79" s="329"/>
      <c r="F79" s="321" t="s">
        <v>188</v>
      </c>
      <c r="G79" s="330"/>
      <c r="H79" s="330"/>
      <c r="I79" s="330"/>
      <c r="J79" s="331"/>
      <c r="K79" s="331"/>
      <c r="L79" s="330"/>
      <c r="M79" s="331"/>
      <c r="N79" s="331"/>
      <c r="O79" s="331"/>
      <c r="P79" s="331"/>
      <c r="Q79" s="333"/>
      <c r="R79" s="314"/>
      <c r="S79" s="63"/>
      <c r="T79" s="63"/>
      <c r="U79" s="63"/>
      <c r="V79" s="63"/>
      <c r="W79" s="63"/>
      <c r="X79" s="63"/>
      <c r="Y79" s="63"/>
      <c r="Z79" s="63"/>
      <c r="AA79" s="63"/>
      <c r="AB79" s="63"/>
      <c r="AC79" s="63"/>
      <c r="AD79" s="63"/>
      <c r="AE79" s="63"/>
      <c r="AF79" s="63"/>
      <c r="AG79" s="63"/>
      <c r="AH79" s="63"/>
      <c r="AI79" s="63"/>
      <c r="AJ79" s="134" t="s">
        <v>208</v>
      </c>
    </row>
  </sheetData>
  <sheetProtection password="C39D" sheet="1" objects="1" scenarios="1" formatColumns="0" formatRows="0"/>
  <mergeCells count="80">
    <mergeCell ref="E9:AI9"/>
    <mergeCell ref="E14:E18"/>
    <mergeCell ref="F14:F18"/>
    <mergeCell ref="G14:G18"/>
    <mergeCell ref="H14:H18"/>
    <mergeCell ref="I14:N14"/>
    <mergeCell ref="O14:AC14"/>
    <mergeCell ref="AD14:AI14"/>
    <mergeCell ref="I15:K18"/>
    <mergeCell ref="AG15:AI18"/>
    <mergeCell ref="X15:Z18"/>
    <mergeCell ref="AA15:AC18"/>
    <mergeCell ref="AD15:AF18"/>
    <mergeCell ref="E11:AI12"/>
    <mergeCell ref="R19:T19"/>
    <mergeCell ref="E20:E21"/>
    <mergeCell ref="F20:F21"/>
    <mergeCell ref="L15:N18"/>
    <mergeCell ref="O15:Q18"/>
    <mergeCell ref="R15:W15"/>
    <mergeCell ref="R16:T18"/>
    <mergeCell ref="U16:W18"/>
    <mergeCell ref="E22:E23"/>
    <mergeCell ref="F22:F23"/>
    <mergeCell ref="E25:E26"/>
    <mergeCell ref="F25:F26"/>
    <mergeCell ref="E27:E28"/>
    <mergeCell ref="F27:F28"/>
    <mergeCell ref="E30:E31"/>
    <mergeCell ref="F30:F31"/>
    <mergeCell ref="F42:G42"/>
    <mergeCell ref="I42:K42"/>
    <mergeCell ref="F43:G43"/>
    <mergeCell ref="E39:Q40"/>
    <mergeCell ref="L42:N42"/>
    <mergeCell ref="O42:Q42"/>
    <mergeCell ref="L43:N43"/>
    <mergeCell ref="F44:G44"/>
    <mergeCell ref="F45:G45"/>
    <mergeCell ref="F47:G47"/>
    <mergeCell ref="F50:G50"/>
    <mergeCell ref="F48:G48"/>
    <mergeCell ref="E53:AI53"/>
    <mergeCell ref="E58:E60"/>
    <mergeCell ref="F58:F60"/>
    <mergeCell ref="G58:G60"/>
    <mergeCell ref="H58:H60"/>
    <mergeCell ref="I58:N58"/>
    <mergeCell ref="O58:AC58"/>
    <mergeCell ref="AD58:AI58"/>
    <mergeCell ref="E55:AI56"/>
    <mergeCell ref="AG61:AI61"/>
    <mergeCell ref="I59:K60"/>
    <mergeCell ref="L59:N60"/>
    <mergeCell ref="O59:Q60"/>
    <mergeCell ref="R59:W59"/>
    <mergeCell ref="X59:Z60"/>
    <mergeCell ref="AA59:AC60"/>
    <mergeCell ref="AD59:AF60"/>
    <mergeCell ref="AG59:AI60"/>
    <mergeCell ref="R60:T60"/>
    <mergeCell ref="U60:W60"/>
    <mergeCell ref="L61:N61"/>
    <mergeCell ref="R61:T61"/>
    <mergeCell ref="X61:Z61"/>
    <mergeCell ref="F74:G74"/>
    <mergeCell ref="F75:G75"/>
    <mergeCell ref="F77:G77"/>
    <mergeCell ref="F78:G78"/>
    <mergeCell ref="E62:E63"/>
    <mergeCell ref="F62:F63"/>
    <mergeCell ref="E64:E65"/>
    <mergeCell ref="F64:F65"/>
    <mergeCell ref="F72:G72"/>
    <mergeCell ref="E69:Q70"/>
    <mergeCell ref="F73:G73"/>
    <mergeCell ref="L73:N73"/>
    <mergeCell ref="I72:K72"/>
    <mergeCell ref="L72:N72"/>
    <mergeCell ref="O72:Q72"/>
  </mergeCells>
  <dataValidations count="6">
    <dataValidation type="decimal" allowBlank="1" showInputMessage="1" showErrorMessage="1" sqref="J79:K79 M79:Q79 AH66:AI66 AB66:AF66 J66:K66 M66:O66 V66:W66 M46:Q46 J46:K46 V24:W24 AA24 AD24:AF24 J24:K24 M24:O24 AH24:AI24 V29:W29 M29:O29 J29:K29 AD29:AF29 AA29 AH29:AI29 J49:K49 M49:Q49 M76:Q76 J76:K76">
      <formula1>-999999999999999000</formula1>
      <formula2>9999999999999990000</formula2>
    </dataValidation>
    <dataValidation type="decimal" allowBlank="1" showInputMessage="1" showErrorMessage="1" sqref="M77 J74 P74 M74 J47 P47 M47 S25:S26 J44 M44 V30:V31 M30:M31 S30:S31 Y30:Y31 P30:P31 J30:J31 AE30:AE31 AB30:AB31 P44 AH30:AH31 AH62:AH63 M62:M63 S62:S63 J77 P77 S20:S21">
      <formula1>0</formula1>
      <formula2>99999999999999900000</formula2>
    </dataValidation>
    <dataValidation type="whole" allowBlank="1" showInputMessage="1" showErrorMessage="1" errorTitle="Внимание" error="Допускается ввод только целых не отрицательных чисел" sqref="M64:M65 AH64:AH65 S27:S28 S22:S23 S64:S65">
      <formula1>0</formula1>
      <formula2>9.99999999999999E+23</formula2>
    </dataValidation>
    <dataValidation type="textLength" operator="lessThanOrEqual" allowBlank="1" showInputMessage="1" showErrorMessage="1" errorTitle="Ошибка" error="Допускается ввод не более 900 символов" sqref="H22:H23 H27:H28 F22:F23 F75:H75 F48:H48 H64:H65 F27:F28 F45:H45 F64:F65 F78:H78">
      <formula1>900</formula1>
    </dataValidation>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то в ячейке слева поставьте '('" sqref="V22:V23 V27:V28 Y27:Y28 Y22:Y23 AB22:AB23 AB27:AB28 AE22:AE23 AE27:AE28 AH27:AH28 AH22:AH23 J22:J23 J27:J28 M27:M28 M22:M23 P22:P23 P78 P45 J45 J48 P48 M48 M78 J50 M50 P50 AE64:AE65 J64:J65 P64:P65 V64:V65 Y64:Y65 P27:P28 J75 M75 P75 AB64:AB65 M45 J78">
      <formula1>0</formula1>
      <formula2>9.99999999999999E+23</formula2>
    </dataValidation>
    <dataValidation type="list" allowBlank="1" showDropDown="1" showInputMessage="1" showErrorMessage="1" errorTitle="Внимание" error="Возможен ввод только символа '('" sqref="I50 L50 O78 I45 O45 I27:I28 O48 I48 X64:X65 AA64:AA65 AD64:AD65 I64:I65 O64:O65 AG27:AG28 I78 L75 O75 O50 I75 L45 U64:U65 I22:I23 AG22:AG23 L22:L23 O22:O23 U22:U23 X22:X23 AA22:AA23 AD22:AD23 L27:L28 O27:O28 U27:U28 X27:X28 AA27:AA28 AD27:AD28 L48 L78">
      <formula1>"("</formula1>
    </dataValidation>
  </dataValidations>
  <hyperlinks>
    <hyperlink ref="F24" location="'Форма 5. Фин.вложения и запасы'!A1" tooltip="Добавить запись" display="Добавить группу/вид"/>
    <hyperlink ref="F29" location="'Форма 5. Фин.вложения и запасы'!A1" tooltip="Добавить запись" display="Добавить группу/вид"/>
    <hyperlink ref="F46" location="'Форма 5. Фин.вложения и запасы'!A1" tooltip="Добавить запись" display="Добавить группу/вид"/>
    <hyperlink ref="F49" location="'Форма 5. Фин.вложения и запасы'!A1" tooltip="Добавить запись" display="Добавить группу/вид"/>
    <hyperlink ref="F66" location="'Форма 5. Фин.вложения и запасы'!A1" tooltip="Добавить запись" display="Добавить группу/вид"/>
    <hyperlink ref="F76" location="'Форма 5. Фин.вложения и запасы'!A1" tooltip="Добавить запись" display="Добавить группу/вид"/>
    <hyperlink ref="F79" location="'Форма 5. Фин.вложения и запасы'!A1" tooltip="Добавить запись" display="Добавить группу/вид"/>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3"/>
  <dimension ref="E1:AN96"/>
  <sheetViews>
    <sheetView showGridLines="0" topLeftCell="D77" workbookViewId="0">
      <selection activeCell="K94" sqref="K94"/>
    </sheetView>
  </sheetViews>
  <sheetFormatPr defaultColWidth="9.109375" defaultRowHeight="12.75"/>
  <cols>
    <col min="1" max="3" width="0" style="109" hidden="1" customWidth="1"/>
    <col min="4" max="5" width="9.109375" style="109" customWidth="1"/>
    <col min="6" max="6" width="38.109375" style="109" customWidth="1"/>
    <col min="7" max="7" width="17.6640625" style="109" customWidth="1"/>
    <col min="8" max="8" width="9.109375" style="109" customWidth="1"/>
    <col min="9" max="9" width="2.5546875" style="109" customWidth="1"/>
    <col min="10" max="10" width="21.6640625" style="109" customWidth="1"/>
    <col min="11" max="12" width="2.5546875" style="109" customWidth="1"/>
    <col min="13" max="13" width="21.6640625" style="109" customWidth="1"/>
    <col min="14" max="15" width="2.5546875" style="109" customWidth="1"/>
    <col min="16" max="16" width="21.6640625" style="109" customWidth="1"/>
    <col min="17" max="18" width="2.5546875" style="109" customWidth="1"/>
    <col min="19" max="19" width="21.6640625" style="109" customWidth="1"/>
    <col min="20" max="21" width="2.5546875" style="109" customWidth="1"/>
    <col min="22" max="22" width="21.6640625" style="109" customWidth="1"/>
    <col min="23" max="24" width="2.5546875" style="109" customWidth="1"/>
    <col min="25" max="25" width="21.6640625" style="109" customWidth="1"/>
    <col min="26" max="27" width="2.5546875" style="109" customWidth="1"/>
    <col min="28" max="28" width="21.6640625" style="109" customWidth="1"/>
    <col min="29" max="30" width="2.5546875" style="109" customWidth="1"/>
    <col min="31" max="31" width="21.6640625" style="109" customWidth="1"/>
    <col min="32" max="33" width="2.5546875" style="109" customWidth="1"/>
    <col min="34" max="34" width="21.6640625" style="109" customWidth="1"/>
    <col min="35" max="36" width="2.5546875" style="109" customWidth="1"/>
    <col min="37" max="37" width="21.6640625" style="109" customWidth="1"/>
    <col min="38" max="38" width="2.5546875" style="109" customWidth="1"/>
    <col min="39" max="39" width="31.5546875" style="134" customWidth="1"/>
    <col min="40" max="40" width="9.109375" style="109" customWidth="1"/>
    <col min="41" max="16384" width="9.109375" style="109"/>
  </cols>
  <sheetData>
    <row r="1" spans="5:38" hidden="1"/>
    <row r="2" spans="5:38" hidden="1"/>
    <row r="3" spans="5:38" hidden="1"/>
    <row r="4" spans="5:38" hidden="1"/>
    <row r="5" spans="5:38">
      <c r="E5" s="52" t="str">
        <f ca="1">Getcode()</f>
        <v>ELPASS.FORMS.BH</v>
      </c>
      <c r="AL5" s="15" t="str">
        <f ca="1">version</f>
        <v>Версия 1.0 от 01.10.2017</v>
      </c>
    </row>
    <row r="7" spans="5:38">
      <c r="E7" s="63"/>
      <c r="F7" s="63"/>
      <c r="G7" s="63"/>
      <c r="H7" s="63"/>
      <c r="I7" s="63"/>
      <c r="J7" s="63"/>
      <c r="K7" s="63"/>
      <c r="L7" s="63"/>
      <c r="M7" s="63"/>
      <c r="N7" s="63"/>
      <c r="O7" s="63"/>
      <c r="P7" s="63"/>
      <c r="Q7" s="63"/>
      <c r="R7" s="63"/>
      <c r="S7" s="63"/>
      <c r="T7" s="63"/>
      <c r="U7" s="63"/>
      <c r="V7" s="63"/>
      <c r="W7" s="63"/>
      <c r="X7" s="63"/>
      <c r="Y7" s="63"/>
      <c r="Z7" s="63"/>
      <c r="AA7" s="63"/>
      <c r="AB7" s="63"/>
      <c r="AC7" s="63"/>
      <c r="AD7" s="63"/>
      <c r="AE7" s="63"/>
      <c r="AF7" s="63"/>
      <c r="AG7" s="63"/>
      <c r="AH7" s="63"/>
      <c r="AI7" s="63"/>
      <c r="AJ7" s="63"/>
      <c r="AK7" s="63"/>
      <c r="AL7" s="322" t="s">
        <v>243</v>
      </c>
    </row>
    <row r="8" spans="5:38" ht="25.5" customHeight="1">
      <c r="E8" s="537" t="s">
        <v>244</v>
      </c>
      <c r="F8" s="537"/>
      <c r="G8" s="537"/>
      <c r="H8" s="537"/>
      <c r="I8" s="537"/>
      <c r="J8" s="537"/>
      <c r="K8" s="537"/>
      <c r="L8" s="537"/>
      <c r="M8" s="537"/>
      <c r="N8" s="537"/>
      <c r="O8" s="537"/>
      <c r="P8" s="537"/>
      <c r="Q8" s="537"/>
      <c r="R8" s="537"/>
      <c r="S8" s="537"/>
      <c r="T8" s="537"/>
      <c r="U8" s="537"/>
      <c r="V8" s="537"/>
      <c r="W8" s="537"/>
      <c r="X8" s="537"/>
      <c r="Y8" s="537"/>
      <c r="Z8" s="537"/>
      <c r="AA8" s="537"/>
      <c r="AB8" s="537"/>
      <c r="AC8" s="537"/>
      <c r="AD8" s="537"/>
      <c r="AE8" s="537"/>
      <c r="AF8" s="537"/>
      <c r="AG8" s="537"/>
      <c r="AH8" s="537"/>
      <c r="AI8" s="537"/>
      <c r="AJ8" s="537"/>
      <c r="AK8" s="537"/>
      <c r="AL8" s="537"/>
    </row>
    <row r="9" spans="5:38">
      <c r="E9" s="323"/>
      <c r="F9" s="324"/>
      <c r="G9" s="324"/>
      <c r="H9" s="324"/>
      <c r="I9" s="324"/>
      <c r="J9" s="324"/>
      <c r="K9" s="324"/>
      <c r="L9" s="324"/>
      <c r="M9" s="323"/>
      <c r="N9" s="323"/>
      <c r="O9" s="323"/>
      <c r="P9" s="323"/>
      <c r="Q9" s="323"/>
      <c r="R9" s="323"/>
      <c r="S9" s="324"/>
      <c r="T9" s="323"/>
      <c r="U9" s="323"/>
      <c r="V9" s="324"/>
      <c r="W9" s="324"/>
      <c r="X9" s="324"/>
      <c r="Y9" s="324"/>
      <c r="Z9" s="324"/>
      <c r="AA9" s="325"/>
      <c r="AB9" s="324"/>
      <c r="AC9" s="324"/>
      <c r="AD9" s="324"/>
      <c r="AE9" s="324"/>
      <c r="AF9" s="324"/>
      <c r="AG9" s="324"/>
      <c r="AH9" s="324"/>
      <c r="AI9" s="324"/>
      <c r="AJ9" s="324"/>
      <c r="AK9" s="324"/>
      <c r="AL9" s="324"/>
    </row>
    <row r="10" spans="5:38">
      <c r="E10" s="513" t="s">
        <v>245</v>
      </c>
      <c r="F10" s="513"/>
      <c r="G10" s="513"/>
      <c r="H10" s="513"/>
      <c r="I10" s="513"/>
      <c r="J10" s="513"/>
      <c r="K10" s="513"/>
      <c r="L10" s="513"/>
      <c r="M10" s="513"/>
      <c r="N10" s="513"/>
      <c r="O10" s="513"/>
      <c r="P10" s="513"/>
      <c r="Q10" s="513"/>
      <c r="R10" s="513"/>
      <c r="S10" s="513"/>
      <c r="T10" s="513"/>
      <c r="U10" s="513"/>
      <c r="V10" s="513"/>
      <c r="W10" s="513"/>
      <c r="X10" s="513"/>
      <c r="Y10" s="513"/>
      <c r="Z10" s="513"/>
      <c r="AA10" s="513"/>
      <c r="AB10" s="513"/>
      <c r="AC10" s="513"/>
      <c r="AD10" s="513"/>
      <c r="AE10" s="513"/>
      <c r="AF10" s="513"/>
      <c r="AG10" s="513"/>
      <c r="AH10" s="513"/>
      <c r="AI10" s="513"/>
      <c r="AJ10" s="513"/>
      <c r="AK10" s="513"/>
      <c r="AL10" s="513"/>
    </row>
    <row r="11" spans="5:38">
      <c r="E11" s="514"/>
      <c r="F11" s="514"/>
      <c r="G11" s="514"/>
      <c r="H11" s="514"/>
      <c r="I11" s="514"/>
      <c r="J11" s="514"/>
      <c r="K11" s="514"/>
      <c r="L11" s="514"/>
      <c r="M11" s="514"/>
      <c r="N11" s="514"/>
      <c r="O11" s="514"/>
      <c r="P11" s="514"/>
      <c r="Q11" s="514"/>
      <c r="R11" s="514"/>
      <c r="S11" s="514"/>
      <c r="T11" s="514"/>
      <c r="U11" s="514"/>
      <c r="V11" s="514"/>
      <c r="W11" s="514"/>
      <c r="X11" s="514"/>
      <c r="Y11" s="514"/>
      <c r="Z11" s="514"/>
      <c r="AA11" s="514"/>
      <c r="AB11" s="514"/>
      <c r="AC11" s="514"/>
      <c r="AD11" s="514"/>
      <c r="AE11" s="514"/>
      <c r="AF11" s="514"/>
      <c r="AG11" s="514"/>
      <c r="AH11" s="514"/>
      <c r="AI11" s="514"/>
      <c r="AJ11" s="514"/>
      <c r="AK11" s="514"/>
      <c r="AL11" s="514"/>
    </row>
    <row r="12" spans="5:38">
      <c r="E12" s="323"/>
      <c r="F12" s="323"/>
      <c r="G12" s="323"/>
      <c r="H12" s="323"/>
      <c r="I12" s="323"/>
      <c r="J12" s="323"/>
      <c r="K12" s="323"/>
      <c r="L12" s="323"/>
      <c r="M12" s="323"/>
      <c r="N12" s="323"/>
      <c r="O12" s="323"/>
      <c r="P12" s="323"/>
      <c r="Q12" s="323"/>
      <c r="R12" s="323"/>
      <c r="S12" s="323"/>
      <c r="T12" s="323"/>
      <c r="U12" s="323"/>
      <c r="V12" s="323"/>
      <c r="W12" s="323"/>
      <c r="X12" s="323"/>
      <c r="Y12" s="323"/>
      <c r="Z12" s="323"/>
      <c r="AA12" s="323"/>
      <c r="AB12" s="323"/>
      <c r="AC12" s="323"/>
      <c r="AD12" s="323"/>
      <c r="AE12" s="323"/>
      <c r="AF12" s="323"/>
      <c r="AG12" s="323"/>
      <c r="AH12" s="323"/>
      <c r="AI12" s="323"/>
      <c r="AJ12" s="323"/>
      <c r="AK12" s="325"/>
      <c r="AL12" s="325"/>
    </row>
    <row r="13" spans="5:38">
      <c r="E13" s="516" t="s">
        <v>167</v>
      </c>
      <c r="F13" s="516" t="s">
        <v>168</v>
      </c>
      <c r="G13" s="516" t="s">
        <v>169</v>
      </c>
      <c r="H13" s="516" t="s">
        <v>5</v>
      </c>
      <c r="I13" s="516" t="s">
        <v>170</v>
      </c>
      <c r="J13" s="516"/>
      <c r="K13" s="516"/>
      <c r="L13" s="516"/>
      <c r="M13" s="516"/>
      <c r="N13" s="516"/>
      <c r="O13" s="519" t="s">
        <v>171</v>
      </c>
      <c r="P13" s="519"/>
      <c r="Q13" s="519"/>
      <c r="R13" s="519"/>
      <c r="S13" s="519"/>
      <c r="T13" s="519"/>
      <c r="U13" s="519"/>
      <c r="V13" s="519"/>
      <c r="W13" s="519"/>
      <c r="X13" s="519"/>
      <c r="Y13" s="519"/>
      <c r="Z13" s="519"/>
      <c r="AA13" s="519"/>
      <c r="AB13" s="519"/>
      <c r="AC13" s="519"/>
      <c r="AD13" s="519"/>
      <c r="AE13" s="519"/>
      <c r="AF13" s="519"/>
      <c r="AG13" s="516" t="s">
        <v>172</v>
      </c>
      <c r="AH13" s="516"/>
      <c r="AI13" s="516"/>
      <c r="AJ13" s="516"/>
      <c r="AK13" s="516"/>
      <c r="AL13" s="516"/>
    </row>
    <row r="14" spans="5:38">
      <c r="E14" s="516"/>
      <c r="F14" s="516"/>
      <c r="G14" s="516"/>
      <c r="H14" s="516"/>
      <c r="I14" s="516" t="s">
        <v>246</v>
      </c>
      <c r="J14" s="516"/>
      <c r="K14" s="516"/>
      <c r="L14" s="516" t="s">
        <v>247</v>
      </c>
      <c r="M14" s="516"/>
      <c r="N14" s="516"/>
      <c r="O14" s="516" t="s">
        <v>248</v>
      </c>
      <c r="P14" s="516"/>
      <c r="Q14" s="516"/>
      <c r="R14" s="516"/>
      <c r="S14" s="516"/>
      <c r="T14" s="516"/>
      <c r="U14" s="516" t="s">
        <v>221</v>
      </c>
      <c r="V14" s="516"/>
      <c r="W14" s="516"/>
      <c r="X14" s="516"/>
      <c r="Y14" s="516"/>
      <c r="Z14" s="516"/>
      <c r="AA14" s="516"/>
      <c r="AB14" s="516"/>
      <c r="AC14" s="516"/>
      <c r="AD14" s="516" t="s">
        <v>249</v>
      </c>
      <c r="AE14" s="516"/>
      <c r="AF14" s="516"/>
      <c r="AG14" s="516" t="s">
        <v>246</v>
      </c>
      <c r="AH14" s="516"/>
      <c r="AI14" s="516"/>
      <c r="AJ14" s="516" t="s">
        <v>250</v>
      </c>
      <c r="AK14" s="516"/>
      <c r="AL14" s="516"/>
    </row>
    <row r="15" spans="5:38">
      <c r="E15" s="516"/>
      <c r="F15" s="516"/>
      <c r="G15" s="516"/>
      <c r="H15" s="516"/>
      <c r="I15" s="516"/>
      <c r="J15" s="516"/>
      <c r="K15" s="516"/>
      <c r="L15" s="516"/>
      <c r="M15" s="516"/>
      <c r="N15" s="516"/>
      <c r="O15" s="547" t="s">
        <v>251</v>
      </c>
      <c r="P15" s="548"/>
      <c r="Q15" s="549"/>
      <c r="R15" s="547" t="s">
        <v>252</v>
      </c>
      <c r="S15" s="548"/>
      <c r="T15" s="549"/>
      <c r="U15" s="547" t="s">
        <v>253</v>
      </c>
      <c r="V15" s="548"/>
      <c r="W15" s="549"/>
      <c r="X15" s="547" t="s">
        <v>254</v>
      </c>
      <c r="Y15" s="548"/>
      <c r="Z15" s="549"/>
      <c r="AA15" s="547" t="s">
        <v>255</v>
      </c>
      <c r="AB15" s="548"/>
      <c r="AC15" s="549"/>
      <c r="AD15" s="516"/>
      <c r="AE15" s="516"/>
      <c r="AF15" s="516"/>
      <c r="AG15" s="516"/>
      <c r="AH15" s="516"/>
      <c r="AI15" s="516"/>
      <c r="AJ15" s="516"/>
      <c r="AK15" s="516"/>
      <c r="AL15" s="516"/>
    </row>
    <row r="16" spans="5:38">
      <c r="E16" s="516"/>
      <c r="F16" s="516"/>
      <c r="G16" s="516"/>
      <c r="H16" s="516"/>
      <c r="I16" s="516"/>
      <c r="J16" s="516"/>
      <c r="K16" s="516"/>
      <c r="L16" s="516"/>
      <c r="M16" s="516"/>
      <c r="N16" s="516"/>
      <c r="O16" s="550"/>
      <c r="P16" s="551"/>
      <c r="Q16" s="552"/>
      <c r="R16" s="550"/>
      <c r="S16" s="551"/>
      <c r="T16" s="552"/>
      <c r="U16" s="550"/>
      <c r="V16" s="551"/>
      <c r="W16" s="552"/>
      <c r="X16" s="550"/>
      <c r="Y16" s="551"/>
      <c r="Z16" s="552"/>
      <c r="AA16" s="550"/>
      <c r="AB16" s="551"/>
      <c r="AC16" s="552"/>
      <c r="AD16" s="516"/>
      <c r="AE16" s="516"/>
      <c r="AF16" s="516"/>
      <c r="AG16" s="516"/>
      <c r="AH16" s="516"/>
      <c r="AI16" s="516"/>
      <c r="AJ16" s="516"/>
      <c r="AK16" s="516"/>
      <c r="AL16" s="516"/>
    </row>
    <row r="17" spans="5:40">
      <c r="E17" s="516"/>
      <c r="F17" s="516"/>
      <c r="G17" s="516"/>
      <c r="H17" s="516"/>
      <c r="I17" s="516"/>
      <c r="J17" s="516"/>
      <c r="K17" s="516"/>
      <c r="L17" s="516"/>
      <c r="M17" s="516"/>
      <c r="N17" s="516"/>
      <c r="O17" s="553"/>
      <c r="P17" s="554"/>
      <c r="Q17" s="555"/>
      <c r="R17" s="553"/>
      <c r="S17" s="554"/>
      <c r="T17" s="555"/>
      <c r="U17" s="553"/>
      <c r="V17" s="554"/>
      <c r="W17" s="555"/>
      <c r="X17" s="553"/>
      <c r="Y17" s="554"/>
      <c r="Z17" s="555"/>
      <c r="AA17" s="553"/>
      <c r="AB17" s="554"/>
      <c r="AC17" s="555"/>
      <c r="AD17" s="516"/>
      <c r="AE17" s="516"/>
      <c r="AF17" s="516"/>
      <c r="AG17" s="516"/>
      <c r="AH17" s="516"/>
      <c r="AI17" s="516"/>
      <c r="AJ17" s="516"/>
      <c r="AK17" s="516"/>
      <c r="AL17" s="516"/>
    </row>
    <row r="18" spans="5:40" s="359" customFormat="1">
      <c r="E18" s="358">
        <v>1</v>
      </c>
      <c r="F18" s="358">
        <v>2</v>
      </c>
      <c r="G18" s="358">
        <v>3</v>
      </c>
      <c r="H18" s="358">
        <v>4</v>
      </c>
      <c r="I18" s="358" t="s">
        <v>12</v>
      </c>
      <c r="J18" s="358">
        <v>5</v>
      </c>
      <c r="K18" s="358" t="s">
        <v>12</v>
      </c>
      <c r="L18" s="517">
        <v>6</v>
      </c>
      <c r="M18" s="517"/>
      <c r="N18" s="517"/>
      <c r="O18" s="358" t="s">
        <v>12</v>
      </c>
      <c r="P18" s="358">
        <v>7</v>
      </c>
      <c r="Q18" s="358" t="s">
        <v>12</v>
      </c>
      <c r="R18" s="358" t="s">
        <v>12</v>
      </c>
      <c r="S18" s="358">
        <v>8</v>
      </c>
      <c r="T18" s="358" t="s">
        <v>12</v>
      </c>
      <c r="U18" s="517">
        <v>9</v>
      </c>
      <c r="V18" s="517"/>
      <c r="W18" s="517"/>
      <c r="X18" s="358"/>
      <c r="Y18" s="358">
        <v>10</v>
      </c>
      <c r="Z18" s="358"/>
      <c r="AA18" s="358" t="s">
        <v>12</v>
      </c>
      <c r="AB18" s="358">
        <v>11</v>
      </c>
      <c r="AC18" s="358" t="s">
        <v>12</v>
      </c>
      <c r="AD18" s="517">
        <v>12</v>
      </c>
      <c r="AE18" s="517"/>
      <c r="AF18" s="517"/>
      <c r="AG18" s="358" t="s">
        <v>12</v>
      </c>
      <c r="AH18" s="358">
        <v>13</v>
      </c>
      <c r="AI18" s="358" t="s">
        <v>12</v>
      </c>
      <c r="AJ18" s="517">
        <v>14</v>
      </c>
      <c r="AK18" s="517"/>
      <c r="AL18" s="517"/>
      <c r="AM18" s="134"/>
    </row>
    <row r="19" spans="5:40">
      <c r="E19" s="511" t="s">
        <v>256</v>
      </c>
      <c r="F19" s="522" t="s">
        <v>257</v>
      </c>
      <c r="G19" s="271" t="str">
        <f>"за "&amp;IF(List_01_reporting_period="","отчётный год",List_01_reporting_period&amp;" год")</f>
        <v>за 2017 год</v>
      </c>
      <c r="H19" s="327">
        <v>5501</v>
      </c>
      <c r="I19" s="290" t="str">
        <f t="array" ref="I19">IF((SUM(IF($AN$21:$AN$23="c",IF(I$21:I$23="(",-J$21:J$23,J$21:J$23))))&lt;0,"(","")</f>
        <v/>
      </c>
      <c r="J19" s="285">
        <f t="array" ref="J19">ABS(SUM(IF($AN$21:$AN$23="c",IF(I$21:I$23="(",-J$21:J$23,J$21:J$23))))</f>
        <v>0</v>
      </c>
      <c r="K19" s="271" t="str">
        <f>IF(I19="(",")","")</f>
        <v/>
      </c>
      <c r="L19" s="328" t="s">
        <v>181</v>
      </c>
      <c r="M19" s="285">
        <f>SUMIF($AN$21:$AN$23,$AN19,M$21:M$23)</f>
        <v>0</v>
      </c>
      <c r="N19" s="328" t="s">
        <v>182</v>
      </c>
      <c r="O19" s="290" t="str">
        <f t="array" ref="O19">IF((SUM(IF($AN$21:$AN$23="c",IF(O$21:O$23="(",-P$21:P$23,P$21:P$23))))&lt;0,"(","")</f>
        <v/>
      </c>
      <c r="P19" s="285">
        <f t="array" ref="P19">ABS(SUM(IF($AN$21:$AN$23="c",IF(O$21:O$23="(",-P$21:P$23,P$21:P$23))))</f>
        <v>0</v>
      </c>
      <c r="Q19" s="271" t="str">
        <f>IF(O19="(",")","")</f>
        <v/>
      </c>
      <c r="R19" s="290" t="str">
        <f t="array" ref="R19">IF((SUM(IF($AN$21:$AN$23="c",IF(R$21:R$23="(",-S$21:S$23,S$21:S$23))))&lt;0,"(","")</f>
        <v/>
      </c>
      <c r="S19" s="285">
        <f t="array" ref="S19">ABS(SUM(IF($AN$21:$AN$23="c",IF(R$21:R$23="(",-S$21:S$23,S$21:S$23))))</f>
        <v>0</v>
      </c>
      <c r="T19" s="271" t="str">
        <f>IF(R19="(",")","")</f>
        <v/>
      </c>
      <c r="U19" s="328" t="s">
        <v>181</v>
      </c>
      <c r="V19" s="285">
        <f>SUMIF($AN$21:$AN$23,$AN19,V$21:V$23)</f>
        <v>0</v>
      </c>
      <c r="W19" s="328" t="s">
        <v>182</v>
      </c>
      <c r="X19" s="328" t="s">
        <v>181</v>
      </c>
      <c r="Y19" s="285">
        <f>SUMIF($AN$21:$AN$23,$AN19,Y$21:Y$23)</f>
        <v>0</v>
      </c>
      <c r="Z19" s="328" t="s">
        <v>182</v>
      </c>
      <c r="AA19" s="290" t="str">
        <f t="array" ref="AA19">IF((SUM(IF($AN$21:$AN$23="c",IF(AA$21:AA$23="(",-AB$21:AB$23,AB$21:AB$23))))&lt;0,"(","")</f>
        <v/>
      </c>
      <c r="AB19" s="285">
        <f t="array" ref="AB19">ABS(SUM(IF($AN$21:$AN$23="c",IF(AA$21:AA$23="(",-AB$21:AB$23,AB$21:AB$23))))</f>
        <v>0</v>
      </c>
      <c r="AC19" s="271" t="str">
        <f>IF(AA19="(",")","")</f>
        <v/>
      </c>
      <c r="AD19" s="328" t="s">
        <v>181</v>
      </c>
      <c r="AE19" s="285">
        <f>SUMIF($AN$21:$AN$23,$AN19,AE$21:AE$23)</f>
        <v>0</v>
      </c>
      <c r="AF19" s="328" t="s">
        <v>182</v>
      </c>
      <c r="AG19" s="290" t="str">
        <f t="array" ref="AG19">IF((SUM(IF($AN$21:$AN$23="c",IF(AG$21:AG$23="(",-AH$21:AH$23,AH$21:AH$23))))&lt;0,"(","")</f>
        <v/>
      </c>
      <c r="AH19" s="285">
        <f t="array" ref="AH19">ABS(SUM(IF($AN$21:$AN$23="c",IF(AG$21:AG$23="(",-AH$21:AH$23,AH$21:AH$23))))</f>
        <v>0</v>
      </c>
      <c r="AI19" s="271" t="str">
        <f>IF(AG19="(",")","")</f>
        <v/>
      </c>
      <c r="AJ19" s="328" t="s">
        <v>181</v>
      </c>
      <c r="AK19" s="285">
        <f>SUMIF($AN$21:$AN$23,$AN19,AK$21:AK$23)</f>
        <v>0</v>
      </c>
      <c r="AL19" s="328" t="s">
        <v>182</v>
      </c>
      <c r="AN19" s="320" t="s">
        <v>183</v>
      </c>
    </row>
    <row r="20" spans="5:40">
      <c r="E20" s="511"/>
      <c r="F20" s="522"/>
      <c r="G20" s="271" t="str">
        <f>"за "&amp;IF(List_01_reporting_period="","предыдущий год",List_01_reporting_period-1&amp;" год")</f>
        <v>за 2016 год</v>
      </c>
      <c r="H20" s="327">
        <v>5521</v>
      </c>
      <c r="I20" s="290" t="str">
        <f t="array" ref="I20">IF((SUM(IF($AN$21:$AN$23="p",IF(I$21:I$23="(",-J$21:J$23,J$21:J$23))))&lt;0,"(","")</f>
        <v/>
      </c>
      <c r="J20" s="285">
        <f t="array" ref="J20">ABS(SUM(IF($AN$21:$AN$23="p",IF(I$21:I$23="(",-J$21:J$23,J$21:J$23))))</f>
        <v>0</v>
      </c>
      <c r="K20" s="271" t="str">
        <f>IF(I20="(",")","")</f>
        <v/>
      </c>
      <c r="L20" s="275" t="s">
        <v>181</v>
      </c>
      <c r="M20" s="285">
        <f>SUMIF($AN$21:$AN$23,$AN20,M$21:M$23)</f>
        <v>0</v>
      </c>
      <c r="N20" s="274" t="s">
        <v>182</v>
      </c>
      <c r="O20" s="290" t="str">
        <f t="array" ref="O20">IF((SUM(IF($AN$21:$AN$23="p",IF(O$21:O$23="(",-P$21:P$23,P$21:P$23))))&lt;0,"(","")</f>
        <v/>
      </c>
      <c r="P20" s="285">
        <f t="array" ref="P20">ABS(SUM(IF($AN$21:$AN$23="p",IF(O$21:O$23="(",-P$21:P$23,P$21:P$23))))</f>
        <v>0</v>
      </c>
      <c r="Q20" s="271" t="str">
        <f>IF(O20="(",")","")</f>
        <v/>
      </c>
      <c r="R20" s="290" t="str">
        <f t="array" ref="R20">IF((SUM(IF($AN$21:$AN$23="p",IF(R$21:R$23="(",-S$21:S$23,S$21:S$23))))&lt;0,"(","")</f>
        <v/>
      </c>
      <c r="S20" s="285">
        <f t="array" ref="S20">ABS(SUM(IF($AN$21:$AN$23="p",IF(R$21:R$23="(",-S$21:S$23,S$21:S$23))))</f>
        <v>0</v>
      </c>
      <c r="T20" s="271" t="str">
        <f>IF(R20="(",")","")</f>
        <v/>
      </c>
      <c r="U20" s="275" t="s">
        <v>181</v>
      </c>
      <c r="V20" s="285">
        <f>SUMIF($AN$21:$AN$23,$AN20,V$21:V$23)</f>
        <v>0</v>
      </c>
      <c r="W20" s="274" t="s">
        <v>182</v>
      </c>
      <c r="X20" s="275" t="s">
        <v>181</v>
      </c>
      <c r="Y20" s="285">
        <f>SUMIF($AN$21:$AN$23,$AN20,Y$21:Y$23)</f>
        <v>0</v>
      </c>
      <c r="Z20" s="274" t="s">
        <v>182</v>
      </c>
      <c r="AA20" s="290" t="str">
        <f t="array" ref="AA20">IF((SUM(IF($AN$21:$AN$23="p",IF(AA$21:AA$23="(",-AB$21:AB$23,AB$21:AB$23))))&lt;0,"(","")</f>
        <v/>
      </c>
      <c r="AB20" s="285">
        <f t="array" ref="AB20">ABS(SUM(IF($AN$21:$AN$23="p",IF(AA$21:AA$23="(",-AB$21:AB$23,AB$21:AB$23))))</f>
        <v>0</v>
      </c>
      <c r="AC20" s="271" t="str">
        <f>IF(AA20="(",")","")</f>
        <v/>
      </c>
      <c r="AD20" s="275" t="s">
        <v>181</v>
      </c>
      <c r="AE20" s="285">
        <f>SUMIF($AN$21:$AN$23,$AN20,AE$21:AE$23)</f>
        <v>0</v>
      </c>
      <c r="AF20" s="274" t="s">
        <v>182</v>
      </c>
      <c r="AG20" s="290" t="str">
        <f t="array" ref="AG20">IF((SUM(IF($AN$21:$AN$23="p",IF(AG$21:AG$23="(",-AH$21:AH$23,AH$21:AH$23))))&lt;0,"(","")</f>
        <v/>
      </c>
      <c r="AH20" s="285">
        <f t="array" ref="AH20">ABS(SUM(IF($AN$21:$AN$23="p",IF(AG$21:AG$23="(",-AH$21:AH$23,AH$21:AH$23))))</f>
        <v>0</v>
      </c>
      <c r="AI20" s="271" t="str">
        <f>IF(AG20="(",")","")</f>
        <v/>
      </c>
      <c r="AJ20" s="275" t="s">
        <v>181</v>
      </c>
      <c r="AK20" s="285">
        <f>SUMIF($AN$21:$AN$23,$AN20,AK$21:AK$23)</f>
        <v>0</v>
      </c>
      <c r="AL20" s="274" t="s">
        <v>182</v>
      </c>
      <c r="AN20" s="320" t="s">
        <v>184</v>
      </c>
    </row>
    <row r="21" spans="5:40">
      <c r="E21" s="511" t="s">
        <v>258</v>
      </c>
      <c r="F21" s="512" t="s">
        <v>257</v>
      </c>
      <c r="G21" s="271" t="str">
        <f>"за "&amp;IF(List_01_reporting_period="","отчётный год",List_01_reporting_period&amp;" год")</f>
        <v>за 2017 год</v>
      </c>
      <c r="H21" s="243" t="s">
        <v>259</v>
      </c>
      <c r="I21" s="243"/>
      <c r="J21" s="244"/>
      <c r="K21" s="271" t="str">
        <f>IF(I21="(",")","")</f>
        <v/>
      </c>
      <c r="L21" s="275" t="s">
        <v>181</v>
      </c>
      <c r="M21" s="244"/>
      <c r="N21" s="274" t="s">
        <v>182</v>
      </c>
      <c r="O21" s="243"/>
      <c r="P21" s="244"/>
      <c r="Q21" s="271" t="str">
        <f>IF(O21="(",")","")</f>
        <v/>
      </c>
      <c r="R21" s="243"/>
      <c r="S21" s="244"/>
      <c r="T21" s="271" t="str">
        <f>IF(R21="(",")","")</f>
        <v/>
      </c>
      <c r="U21" s="275" t="s">
        <v>181</v>
      </c>
      <c r="V21" s="244"/>
      <c r="W21" s="274" t="s">
        <v>182</v>
      </c>
      <c r="X21" s="275" t="s">
        <v>181</v>
      </c>
      <c r="Y21" s="244"/>
      <c r="Z21" s="274" t="s">
        <v>182</v>
      </c>
      <c r="AA21" s="243"/>
      <c r="AB21" s="244"/>
      <c r="AC21" s="271" t="str">
        <f>IF(AA21="(",")","")</f>
        <v/>
      </c>
      <c r="AD21" s="275" t="s">
        <v>181</v>
      </c>
      <c r="AE21" s="244"/>
      <c r="AF21" s="274" t="s">
        <v>182</v>
      </c>
      <c r="AG21" s="243"/>
      <c r="AH21" s="244"/>
      <c r="AI21" s="271" t="str">
        <f>IF(AG21="(",")","")</f>
        <v/>
      </c>
      <c r="AJ21" s="275" t="s">
        <v>181</v>
      </c>
      <c r="AK21" s="244"/>
      <c r="AL21" s="274" t="s">
        <v>182</v>
      </c>
      <c r="AN21" s="320" t="s">
        <v>183</v>
      </c>
    </row>
    <row r="22" spans="5:40">
      <c r="E22" s="511"/>
      <c r="F22" s="512"/>
      <c r="G22" s="271" t="str">
        <f>"за "&amp;IF(List_01_reporting_period="","предыдущий год",List_01_reporting_period-1&amp;" год")</f>
        <v>за 2016 год</v>
      </c>
      <c r="H22" s="243" t="s">
        <v>260</v>
      </c>
      <c r="I22" s="243"/>
      <c r="J22" s="244"/>
      <c r="K22" s="271" t="str">
        <f>IF(I22="(",")","")</f>
        <v/>
      </c>
      <c r="L22" s="275" t="s">
        <v>181</v>
      </c>
      <c r="M22" s="244"/>
      <c r="N22" s="274" t="s">
        <v>182</v>
      </c>
      <c r="O22" s="243"/>
      <c r="P22" s="244"/>
      <c r="Q22" s="271" t="str">
        <f>IF(O22="(",")","")</f>
        <v/>
      </c>
      <c r="R22" s="243"/>
      <c r="S22" s="244"/>
      <c r="T22" s="271" t="str">
        <f>IF(R22="(",")","")</f>
        <v/>
      </c>
      <c r="U22" s="275" t="s">
        <v>181</v>
      </c>
      <c r="V22" s="244"/>
      <c r="W22" s="274" t="s">
        <v>182</v>
      </c>
      <c r="X22" s="275" t="s">
        <v>181</v>
      </c>
      <c r="Y22" s="244"/>
      <c r="Z22" s="274" t="s">
        <v>182</v>
      </c>
      <c r="AA22" s="243"/>
      <c r="AB22" s="244"/>
      <c r="AC22" s="271" t="str">
        <f>IF(AA22="(",")","")</f>
        <v/>
      </c>
      <c r="AD22" s="275" t="s">
        <v>181</v>
      </c>
      <c r="AE22" s="244"/>
      <c r="AF22" s="274" t="s">
        <v>182</v>
      </c>
      <c r="AG22" s="243"/>
      <c r="AH22" s="244"/>
      <c r="AI22" s="271" t="str">
        <f>IF(AG22="(",")","")</f>
        <v/>
      </c>
      <c r="AJ22" s="275" t="s">
        <v>181</v>
      </c>
      <c r="AK22" s="244"/>
      <c r="AL22" s="274" t="s">
        <v>182</v>
      </c>
      <c r="AN22" s="320" t="s">
        <v>184</v>
      </c>
    </row>
    <row r="23" spans="5:40">
      <c r="E23" s="329"/>
      <c r="F23" s="321" t="s">
        <v>261</v>
      </c>
      <c r="G23" s="330"/>
      <c r="H23" s="330"/>
      <c r="I23" s="330"/>
      <c r="J23" s="331"/>
      <c r="K23" s="331"/>
      <c r="L23" s="332"/>
      <c r="M23" s="332"/>
      <c r="N23" s="332"/>
      <c r="O23" s="331"/>
      <c r="P23" s="332"/>
      <c r="Q23" s="332"/>
      <c r="R23" s="331"/>
      <c r="S23" s="332"/>
      <c r="T23" s="332"/>
      <c r="U23" s="332"/>
      <c r="V23" s="332"/>
      <c r="W23" s="332"/>
      <c r="X23" s="332"/>
      <c r="Y23" s="332"/>
      <c r="Z23" s="332"/>
      <c r="AA23" s="332"/>
      <c r="AB23" s="331"/>
      <c r="AC23" s="331"/>
      <c r="AD23" s="332"/>
      <c r="AE23" s="332"/>
      <c r="AF23" s="332"/>
      <c r="AG23" s="331"/>
      <c r="AH23" s="331"/>
      <c r="AI23" s="389"/>
      <c r="AJ23" s="390"/>
      <c r="AK23" s="332"/>
      <c r="AL23" s="394"/>
      <c r="AM23" s="134" t="s">
        <v>262</v>
      </c>
      <c r="AN23" s="320"/>
    </row>
    <row r="24" spans="5:40">
      <c r="E24" s="511" t="s">
        <v>263</v>
      </c>
      <c r="F24" s="522" t="s">
        <v>264</v>
      </c>
      <c r="G24" s="271" t="str">
        <f>"за "&amp;IF(List_01_reporting_period="","отчётный год",List_01_reporting_period&amp;" год")</f>
        <v>за 2017 год</v>
      </c>
      <c r="H24" s="327">
        <v>5510</v>
      </c>
      <c r="I24" s="290" t="str">
        <f t="array" ref="I24">IF((SUM(IF($AN$26:$AN$28="c",IF(I$26:I$28="(",-J$26:J$28,J$26:J$28))))&lt;0,"(","")</f>
        <v/>
      </c>
      <c r="J24" s="285">
        <f t="array" ref="J24">ABS(SUM(IF($AN$26:$AN$28="c",IF(I$26:I$28="(",-J$26:J$28,J$26:J$28))))</f>
        <v>0</v>
      </c>
      <c r="K24" s="271" t="str">
        <f>IF(I24="(",")","")</f>
        <v/>
      </c>
      <c r="L24" s="328" t="s">
        <v>181</v>
      </c>
      <c r="M24" s="285">
        <f>SUMIF($AN$26:$AN$28,$AN24,M$26:M$28)</f>
        <v>0</v>
      </c>
      <c r="N24" s="328" t="s">
        <v>182</v>
      </c>
      <c r="O24" s="290" t="str">
        <f t="array" ref="O24">IF((SUM(IF($AN$26:$AN$28="c",IF(O$26:O$28="(",-P$26:P$28,P$26:P$28))))&lt;0,"(","")</f>
        <v/>
      </c>
      <c r="P24" s="285">
        <f t="array" ref="P24">ABS(SUM(IF($AN$26:$AN$28="c",IF(O$26:O$28="(",-P$26:P$28,P$26:P$28))))</f>
        <v>0</v>
      </c>
      <c r="Q24" s="271" t="str">
        <f>IF(O24="(",")","")</f>
        <v/>
      </c>
      <c r="R24" s="290" t="str">
        <f t="array" ref="R24">IF((SUM(IF($AN$26:$AN$28="c",IF(R$26:R$28="(",-S$26:S$28,S$26:S$28))))&lt;0,"(","")</f>
        <v/>
      </c>
      <c r="S24" s="285">
        <f t="array" ref="S24">ABS(SUM(IF($AN$26:$AN$28="c",IF(R$26:R$28="(",-S$26:S$28,S$26:S$28))))</f>
        <v>0</v>
      </c>
      <c r="T24" s="271" t="str">
        <f>IF(R24="(",")","")</f>
        <v/>
      </c>
      <c r="U24" s="328" t="s">
        <v>181</v>
      </c>
      <c r="V24" s="285">
        <f>SUMIF($AN$26:$AN$28,$AN24,V$26:V$28)</f>
        <v>0</v>
      </c>
      <c r="W24" s="328" t="s">
        <v>182</v>
      </c>
      <c r="X24" s="328" t="s">
        <v>181</v>
      </c>
      <c r="Y24" s="285">
        <f>SUMIF($AN$26:$AN$28,$AN24,Y$26:Y$28)</f>
        <v>0</v>
      </c>
      <c r="Z24" s="328" t="s">
        <v>182</v>
      </c>
      <c r="AA24" s="290" t="str">
        <f t="array" ref="AA24">IF((SUM(IF($AN$26:$AN$28="c",IF(AA$26:AA$28="(",-AB$26:AB$28,AB$26:AB$28))))&lt;0,"(","")</f>
        <v/>
      </c>
      <c r="AB24" s="285">
        <f t="array" ref="AB24">ABS(SUM(IF($AN$26:$AN$28="c",IF(AA$26:AA$28="(",-AB$26:AB$28,AB$26:AB$28))))</f>
        <v>0</v>
      </c>
      <c r="AC24" s="271" t="str">
        <f>IF(AA24="(",")","")</f>
        <v/>
      </c>
      <c r="AD24" s="290" t="str">
        <f t="array" ref="AD24">IF((SUM(IF($AN$26:$AN$28="c",IF(AD$26:AD$28="(",-AE$26:AE$28,AE$26:AE$28))))&lt;0,"(","")</f>
        <v/>
      </c>
      <c r="AE24" s="285">
        <f t="array" ref="AE24">ABS(SUM(IF($AN$26:$AN$28="c",IF(AD$26:AD$28="(",-AE$26:AE$28,AE$26:AE$28))))</f>
        <v>0</v>
      </c>
      <c r="AF24" s="271" t="str">
        <f>IF(AD24="(",")","")</f>
        <v/>
      </c>
      <c r="AG24" s="290" t="str">
        <f t="array" ref="AG24">IF((SUM(IF($AN$26:$AN$28="c",IF(AG$26:AG$28="(",-AH$26:AH$28,AH$26:AH$28))))&lt;0,"(","")</f>
        <v/>
      </c>
      <c r="AH24" s="285">
        <f t="array" ref="AH24">ABS(SUM(IF($AN$26:$AN$28="c",IF(AG$26:AG$28="(",-AH$26:AH$28,AH$26:AH$28))))</f>
        <v>0</v>
      </c>
      <c r="AI24" s="271" t="str">
        <f>IF(AG24="(",")","")</f>
        <v/>
      </c>
      <c r="AJ24" s="328" t="s">
        <v>181</v>
      </c>
      <c r="AK24" s="285">
        <f>SUMIF($AN$26:$AN$28,$AN24,AK$26:AK$28)</f>
        <v>0</v>
      </c>
      <c r="AL24" s="328" t="s">
        <v>182</v>
      </c>
      <c r="AN24" s="320" t="s">
        <v>183</v>
      </c>
    </row>
    <row r="25" spans="5:40">
      <c r="E25" s="511"/>
      <c r="F25" s="522"/>
      <c r="G25" s="327" t="str">
        <f>"за "&amp;IF(List_01_reporting_period="","предыдущий год",List_01_reporting_period-1&amp;" год")</f>
        <v>за 2016 год</v>
      </c>
      <c r="H25" s="327">
        <v>5530</v>
      </c>
      <c r="I25" s="290" t="str">
        <f t="array" ref="I25">IF((SUM(IF($AN$26:$AN$28="p",IF(I$26:I$28="(",-J$26:J$28,J$26:J$28))))&lt;0,"(","")</f>
        <v/>
      </c>
      <c r="J25" s="285">
        <f t="array" ref="J25">ABS(SUM(IF($AN$26:$AN$28="p",IF(I$26:I$28="(",-J$26:J$28,J$26:J$28))))</f>
        <v>0</v>
      </c>
      <c r="K25" s="271" t="str">
        <f>IF(I25="(",")","")</f>
        <v/>
      </c>
      <c r="L25" s="275" t="s">
        <v>181</v>
      </c>
      <c r="M25" s="285">
        <f>SUMIF($AN$26:$AN$28,$AN25,M$26:M$28)</f>
        <v>0</v>
      </c>
      <c r="N25" s="274" t="s">
        <v>182</v>
      </c>
      <c r="O25" s="290" t="str">
        <f t="array" ref="O25">IF((SUM(IF($AN$26:$AN$28="p",IF(O$26:O$28="(",-P$26:P$28,P$26:P$28))))&lt;0,"(","")</f>
        <v/>
      </c>
      <c r="P25" s="285">
        <f t="array" ref="P25">ABS(SUM(IF($AN$26:$AN$28="p",IF(O$26:O$28="(",-P$26:P$28,P$26:P$28))))</f>
        <v>0</v>
      </c>
      <c r="Q25" s="271" t="str">
        <f>IF(O25="(",")","")</f>
        <v/>
      </c>
      <c r="R25" s="290" t="str">
        <f t="array" ref="R25">IF((SUM(IF($AN$26:$AN$28="p",IF(R$26:R$28="(",-S$26:S$28,S$26:S$28))))&lt;0,"(","")</f>
        <v/>
      </c>
      <c r="S25" s="285">
        <f t="array" ref="S25">ABS(SUM(IF($AN$26:$AN$28="p",IF(R$26:R$28="(",-S$26:S$28,S$26:S$28))))</f>
        <v>0</v>
      </c>
      <c r="T25" s="271" t="str">
        <f>IF(R25="(",")","")</f>
        <v/>
      </c>
      <c r="U25" s="275" t="s">
        <v>181</v>
      </c>
      <c r="V25" s="285">
        <f>SUMIF($AN$26:$AN$28,$AN25,V$26:V$28)</f>
        <v>0</v>
      </c>
      <c r="W25" s="274" t="s">
        <v>182</v>
      </c>
      <c r="X25" s="275" t="s">
        <v>181</v>
      </c>
      <c r="Y25" s="285">
        <f>SUMIF($AN$26:$AN$28,$AN25,Y$26:Y$28)</f>
        <v>0</v>
      </c>
      <c r="Z25" s="274" t="s">
        <v>182</v>
      </c>
      <c r="AA25" s="290" t="str">
        <f t="array" ref="AA25">IF((SUM(IF($AN$26:$AN$28="p",IF(AA$26:AA$28="(",-AB$26:AB$28,AB$26:AB$28))))&lt;0,"(","")</f>
        <v/>
      </c>
      <c r="AB25" s="285">
        <f t="array" ref="AB25">ABS(SUM(IF($AN$26:$AN$28="p",IF(AA$26:AA$28="(",-AB$26:AB$28,AB$26:AB$28))))</f>
        <v>0</v>
      </c>
      <c r="AC25" s="271" t="str">
        <f>IF(AA25="(",")","")</f>
        <v/>
      </c>
      <c r="AD25" s="290" t="str">
        <f t="array" ref="AD25">IF((SUM(IF($AN$26:$AN$28="p",IF(AD$26:AD$28="(",-AE$26:AE$28,AE$26:AE$28))))&lt;0,"(","")</f>
        <v/>
      </c>
      <c r="AE25" s="285">
        <f t="array" ref="AE25">ABS(SUM(IF($AN$26:$AN$28="p",IF(AD$26:AD$28="(",-AE$26:AE$28,AE$26:AE$28))))</f>
        <v>0</v>
      </c>
      <c r="AF25" s="271" t="str">
        <f>IF(AD25="(",")","")</f>
        <v/>
      </c>
      <c r="AG25" s="290" t="str">
        <f t="array" ref="AG25">IF((SUM(IF($AN$26:$AN$28="p",IF(AG$26:AG$28="(",-AH$26:AH$28,AH$26:AH$28))))&lt;0,"(","")</f>
        <v/>
      </c>
      <c r="AH25" s="285">
        <f t="array" ref="AH25">ABS(SUM(IF($AN$26:$AN$28="p",IF(AG$26:AG$28="(",-AH$26:AH$28,AH$26:AH$28))))</f>
        <v>0</v>
      </c>
      <c r="AI25" s="271" t="str">
        <f>IF(AG25="(",")","")</f>
        <v/>
      </c>
      <c r="AJ25" s="275" t="s">
        <v>181</v>
      </c>
      <c r="AK25" s="285">
        <f>SUMIF($AN$26:$AN$28,$AN25,AK$26:AK$28)</f>
        <v>0</v>
      </c>
      <c r="AL25" s="274" t="s">
        <v>182</v>
      </c>
      <c r="AN25" s="320" t="s">
        <v>184</v>
      </c>
    </row>
    <row r="26" spans="5:40">
      <c r="E26" s="511" t="s">
        <v>265</v>
      </c>
      <c r="F26" s="512" t="s">
        <v>264</v>
      </c>
      <c r="G26" s="271" t="str">
        <f>"за "&amp;IF(List_01_reporting_period="","отчётный год",List_01_reporting_period&amp;" год")</f>
        <v>за 2017 год</v>
      </c>
      <c r="H26" s="243" t="s">
        <v>266</v>
      </c>
      <c r="I26" s="243"/>
      <c r="J26" s="244"/>
      <c r="K26" s="271" t="str">
        <f>IF(I26="(",")","")</f>
        <v/>
      </c>
      <c r="L26" s="275" t="s">
        <v>181</v>
      </c>
      <c r="M26" s="244"/>
      <c r="N26" s="274" t="s">
        <v>182</v>
      </c>
      <c r="O26" s="243"/>
      <c r="P26" s="244"/>
      <c r="Q26" s="271" t="str">
        <f>IF(O26="(",")","")</f>
        <v/>
      </c>
      <c r="R26" s="243"/>
      <c r="S26" s="244"/>
      <c r="T26" s="271" t="str">
        <f>IF(R26="(",")","")</f>
        <v/>
      </c>
      <c r="U26" s="275" t="s">
        <v>181</v>
      </c>
      <c r="V26" s="244"/>
      <c r="W26" s="274" t="s">
        <v>182</v>
      </c>
      <c r="X26" s="275" t="s">
        <v>181</v>
      </c>
      <c r="Y26" s="244"/>
      <c r="Z26" s="274" t="s">
        <v>182</v>
      </c>
      <c r="AA26" s="243"/>
      <c r="AB26" s="244"/>
      <c r="AC26" s="271" t="str">
        <f>IF(AA26="(",")","")</f>
        <v/>
      </c>
      <c r="AD26" s="243"/>
      <c r="AE26" s="244"/>
      <c r="AF26" s="271" t="str">
        <f>IF(AD26="(",")","")</f>
        <v/>
      </c>
      <c r="AG26" s="243"/>
      <c r="AH26" s="244"/>
      <c r="AI26" s="271" t="str">
        <f>IF(AG26="(",")","")</f>
        <v/>
      </c>
      <c r="AJ26" s="275" t="s">
        <v>181</v>
      </c>
      <c r="AK26" s="244"/>
      <c r="AL26" s="274" t="s">
        <v>182</v>
      </c>
      <c r="AN26" s="320" t="s">
        <v>183</v>
      </c>
    </row>
    <row r="27" spans="5:40">
      <c r="E27" s="511"/>
      <c r="F27" s="512"/>
      <c r="G27" s="327" t="str">
        <f>"за "&amp;IF(List_01_reporting_period="","предыдущий год",List_01_reporting_period-1&amp;" год")</f>
        <v>за 2016 год</v>
      </c>
      <c r="H27" s="243" t="s">
        <v>267</v>
      </c>
      <c r="I27" s="243"/>
      <c r="J27" s="244"/>
      <c r="K27" s="271" t="str">
        <f>IF(I27="(",")","")</f>
        <v/>
      </c>
      <c r="L27" s="275" t="s">
        <v>181</v>
      </c>
      <c r="M27" s="244"/>
      <c r="N27" s="274" t="s">
        <v>182</v>
      </c>
      <c r="O27" s="243"/>
      <c r="P27" s="244"/>
      <c r="Q27" s="271" t="str">
        <f>IF(O27="(",")","")</f>
        <v/>
      </c>
      <c r="R27" s="243"/>
      <c r="S27" s="244"/>
      <c r="T27" s="271" t="str">
        <f>IF(R27="(",")","")</f>
        <v/>
      </c>
      <c r="U27" s="275" t="s">
        <v>181</v>
      </c>
      <c r="V27" s="244"/>
      <c r="W27" s="274" t="s">
        <v>182</v>
      </c>
      <c r="X27" s="275" t="s">
        <v>181</v>
      </c>
      <c r="Y27" s="244"/>
      <c r="Z27" s="274" t="s">
        <v>182</v>
      </c>
      <c r="AA27" s="243"/>
      <c r="AB27" s="244"/>
      <c r="AC27" s="271" t="str">
        <f>IF(AA27="(",")","")</f>
        <v/>
      </c>
      <c r="AD27" s="243"/>
      <c r="AE27" s="244"/>
      <c r="AF27" s="271" t="str">
        <f>IF(AD27="(",")","")</f>
        <v/>
      </c>
      <c r="AG27" s="243"/>
      <c r="AH27" s="244"/>
      <c r="AI27" s="271" t="str">
        <f>IF(AG27="(",")","")</f>
        <v/>
      </c>
      <c r="AJ27" s="275" t="s">
        <v>181</v>
      </c>
      <c r="AK27" s="244"/>
      <c r="AL27" s="274" t="s">
        <v>182</v>
      </c>
      <c r="AN27" s="320" t="s">
        <v>184</v>
      </c>
    </row>
    <row r="28" spans="5:40">
      <c r="E28" s="329"/>
      <c r="F28" s="321" t="s">
        <v>261</v>
      </c>
      <c r="G28" s="330"/>
      <c r="H28" s="330"/>
      <c r="I28" s="330"/>
      <c r="J28" s="331"/>
      <c r="K28" s="331"/>
      <c r="L28" s="332"/>
      <c r="M28" s="332"/>
      <c r="N28" s="332"/>
      <c r="O28" s="331"/>
      <c r="P28" s="332"/>
      <c r="Q28" s="332"/>
      <c r="R28" s="331"/>
      <c r="S28" s="332"/>
      <c r="T28" s="332"/>
      <c r="U28" s="332"/>
      <c r="V28" s="332"/>
      <c r="W28" s="332"/>
      <c r="X28" s="332"/>
      <c r="Y28" s="332"/>
      <c r="Z28" s="332"/>
      <c r="AA28" s="332"/>
      <c r="AB28" s="331"/>
      <c r="AC28" s="331"/>
      <c r="AD28" s="332"/>
      <c r="AE28" s="332"/>
      <c r="AF28" s="332"/>
      <c r="AG28" s="331"/>
      <c r="AH28" s="331"/>
      <c r="AI28" s="389"/>
      <c r="AJ28" s="390"/>
      <c r="AK28" s="332"/>
      <c r="AL28" s="394"/>
      <c r="AM28" s="134" t="s">
        <v>268</v>
      </c>
      <c r="AN28" s="320"/>
    </row>
    <row r="29" spans="5:40">
      <c r="E29" s="511" t="s">
        <v>269</v>
      </c>
      <c r="F29" s="522" t="s">
        <v>270</v>
      </c>
      <c r="G29" s="271" t="str">
        <f>"за "&amp;IF(List_01_reporting_period="","отчётный год",List_01_reporting_period&amp;" год")</f>
        <v>за 2017 год</v>
      </c>
      <c r="H29" s="327">
        <v>5500</v>
      </c>
      <c r="I29" s="290" t="str">
        <f>IF((IF(I19="(",-J19,J19)+IF(I24="(",-J24,J24))&lt;0,"(","")</f>
        <v/>
      </c>
      <c r="J29" s="285">
        <f>ABS(IF(I19="(",-J19,J19)+IF(I24="(",-J24,J24))</f>
        <v>0</v>
      </c>
      <c r="K29" s="271" t="str">
        <f>IF(I29="(",")","")</f>
        <v/>
      </c>
      <c r="L29" s="328" t="s">
        <v>181</v>
      </c>
      <c r="M29" s="285">
        <f>M19+M24</f>
        <v>0</v>
      </c>
      <c r="N29" s="328" t="s">
        <v>182</v>
      </c>
      <c r="O29" s="290" t="str">
        <f>IF((IF(O19="(",-P19,P19)+IF(O24="(",-P24,P24))&lt;0,"(","")</f>
        <v/>
      </c>
      <c r="P29" s="285">
        <f>ABS(IF(O19="(",-P19,P19)+IF(O24="(",-P24,P24))</f>
        <v>0</v>
      </c>
      <c r="Q29" s="271" t="str">
        <f>IF(O29="(",")","")</f>
        <v/>
      </c>
      <c r="R29" s="290" t="str">
        <f>IF((IF(R19="(",-S19,S19)+IF(R24="(",-S24,S24))&lt;0,"(","")</f>
        <v/>
      </c>
      <c r="S29" s="285">
        <f>ABS(IF(R19="(",-S19,S19)+IF(R24="(",-S24,S24))</f>
        <v>0</v>
      </c>
      <c r="T29" s="271" t="str">
        <f>IF(R29="(",")","")</f>
        <v/>
      </c>
      <c r="U29" s="328" t="s">
        <v>181</v>
      </c>
      <c r="V29" s="285">
        <f>V19+V24</f>
        <v>0</v>
      </c>
      <c r="W29" s="328" t="s">
        <v>182</v>
      </c>
      <c r="X29" s="328" t="s">
        <v>181</v>
      </c>
      <c r="Y29" s="285">
        <f>Y19+Y24</f>
        <v>0</v>
      </c>
      <c r="Z29" s="328" t="s">
        <v>182</v>
      </c>
      <c r="AA29" s="290" t="str">
        <f>IF((IF(AA19="(",-AB19,AB19)+IF(AA24="(",-AB24,AB24))&lt;0,"(","")</f>
        <v/>
      </c>
      <c r="AB29" s="285">
        <f>ABS(IF(AA19="(",-AB19,AB19)+IF(AA24="(",-AB24,AB24))</f>
        <v>0</v>
      </c>
      <c r="AC29" s="271" t="str">
        <f>IF(AA29="(",")","")</f>
        <v/>
      </c>
      <c r="AD29" s="328"/>
      <c r="AE29" s="328" t="s">
        <v>227</v>
      </c>
      <c r="AF29" s="328"/>
      <c r="AG29" s="290" t="str">
        <f>IF((IF(AG19="(",-AH19,AH19)+IF(AG24="(",-AH24,AH24))&lt;0,"(","")</f>
        <v/>
      </c>
      <c r="AH29" s="285">
        <f>ABS(IF(AG19="(",-AH19,AH19)+IF(AG24="(",-AH24,AH24))</f>
        <v>0</v>
      </c>
      <c r="AI29" s="271" t="str">
        <f>IF(AG29="(",")","")</f>
        <v/>
      </c>
      <c r="AJ29" s="328" t="s">
        <v>181</v>
      </c>
      <c r="AK29" s="285">
        <f>AK19+AK24</f>
        <v>0</v>
      </c>
      <c r="AL29" s="328" t="s">
        <v>182</v>
      </c>
      <c r="AN29" s="320" t="s">
        <v>183</v>
      </c>
    </row>
    <row r="30" spans="5:40">
      <c r="E30" s="511"/>
      <c r="F30" s="522"/>
      <c r="G30" s="327" t="str">
        <f>"за "&amp;IF(List_01_reporting_period="","предыдущий год",List_01_reporting_period-1&amp;" год")</f>
        <v>за 2016 год</v>
      </c>
      <c r="H30" s="327">
        <v>5520</v>
      </c>
      <c r="I30" s="290" t="str">
        <f>IF((IF(I20="(",-J20,J20)+IF(I25="(",-J25,J25))&lt;0,"(","")</f>
        <v/>
      </c>
      <c r="J30" s="285">
        <f>ABS(IF(I20="(",-J20,J20)+IF(I25="(",-J25,J25))</f>
        <v>0</v>
      </c>
      <c r="K30" s="271" t="str">
        <f>IF(I30="(",")","")</f>
        <v/>
      </c>
      <c r="L30" s="275" t="s">
        <v>181</v>
      </c>
      <c r="M30" s="285">
        <f>M20+M25</f>
        <v>0</v>
      </c>
      <c r="N30" s="274" t="s">
        <v>182</v>
      </c>
      <c r="O30" s="290" t="str">
        <f>IF((IF(O20="(",-P20,P20)+IF(O25="(",-P25,P25))&lt;0,"(","")</f>
        <v/>
      </c>
      <c r="P30" s="285">
        <f>ABS(IF(O20="(",-P20,P20)+IF(O25="(",-P25,P25))</f>
        <v>0</v>
      </c>
      <c r="Q30" s="271" t="str">
        <f>IF(O30="(",")","")</f>
        <v/>
      </c>
      <c r="R30" s="290" t="str">
        <f>IF((IF(R20="(",-S20,S20)+IF(R25="(",-S25,S25))&lt;0,"(","")</f>
        <v/>
      </c>
      <c r="S30" s="285">
        <f>ABS(IF(R20="(",-S20,S20)+IF(R25="(",-S25,S25))</f>
        <v>0</v>
      </c>
      <c r="T30" s="271" t="str">
        <f>IF(R30="(",")","")</f>
        <v/>
      </c>
      <c r="U30" s="275" t="s">
        <v>181</v>
      </c>
      <c r="V30" s="285">
        <f>V20+V25</f>
        <v>0</v>
      </c>
      <c r="W30" s="274" t="s">
        <v>182</v>
      </c>
      <c r="X30" s="275" t="s">
        <v>181</v>
      </c>
      <c r="Y30" s="285">
        <f>Y20+Y25</f>
        <v>0</v>
      </c>
      <c r="Z30" s="274" t="s">
        <v>182</v>
      </c>
      <c r="AA30" s="290" t="str">
        <f>IF((IF(AA20="(",-AB20,AB20)+IF(AA25="(",-AB25,AB25))&lt;0,"(","")</f>
        <v/>
      </c>
      <c r="AB30" s="285">
        <f>ABS(IF(AA20="(",-AB20,AB20)+IF(AA25="(",-AB25,AB25))</f>
        <v>0</v>
      </c>
      <c r="AC30" s="271" t="str">
        <f>IF(AA30="(",")","")</f>
        <v/>
      </c>
      <c r="AD30" s="275"/>
      <c r="AE30" s="328" t="s">
        <v>227</v>
      </c>
      <c r="AF30" s="274"/>
      <c r="AG30" s="290" t="str">
        <f>IF((IF(AG20="(",-AH20,AH20)+IF(AG25="(",-AH25,AH25))&lt;0,"(","")</f>
        <v/>
      </c>
      <c r="AH30" s="285">
        <f>ABS(IF(AG20="(",-AH20,AH20)+IF(AG25="(",-AH25,AH25))</f>
        <v>0</v>
      </c>
      <c r="AI30" s="271" t="str">
        <f>IF(AG30="(",")","")</f>
        <v/>
      </c>
      <c r="AJ30" s="275" t="s">
        <v>181</v>
      </c>
      <c r="AK30" s="285">
        <f>AK20+AK25</f>
        <v>0</v>
      </c>
      <c r="AL30" s="274" t="s">
        <v>182</v>
      </c>
      <c r="AN30" s="320" t="s">
        <v>184</v>
      </c>
    </row>
    <row r="31" spans="5:40">
      <c r="E31" s="334"/>
      <c r="F31" s="334"/>
      <c r="G31" s="334"/>
      <c r="H31" s="334"/>
      <c r="I31" s="334"/>
      <c r="J31" s="334"/>
      <c r="K31" s="334"/>
      <c r="L31" s="334"/>
      <c r="M31" s="334"/>
      <c r="N31" s="334"/>
      <c r="O31" s="334"/>
      <c r="P31" s="334"/>
      <c r="Q31" s="334"/>
      <c r="R31" s="334"/>
      <c r="S31" s="334"/>
      <c r="T31" s="334"/>
      <c r="U31" s="334"/>
      <c r="V31" s="334"/>
      <c r="W31" s="334"/>
      <c r="X31" s="334"/>
      <c r="Y31" s="334"/>
      <c r="Z31" s="334"/>
      <c r="AA31" s="334"/>
      <c r="AB31" s="334"/>
      <c r="AC31" s="334"/>
      <c r="AD31" s="334"/>
      <c r="AE31" s="334"/>
      <c r="AF31" s="334"/>
      <c r="AG31" s="334"/>
      <c r="AH31" s="334"/>
      <c r="AI31" s="63"/>
      <c r="AJ31" s="63"/>
      <c r="AK31" s="334"/>
      <c r="AL31" s="334"/>
    </row>
    <row r="32" spans="5:40" ht="14.25">
      <c r="E32" s="335" t="s">
        <v>197</v>
      </c>
      <c r="F32" s="336" t="s">
        <v>271</v>
      </c>
      <c r="G32" s="63"/>
      <c r="H32" s="63"/>
      <c r="I32" s="63"/>
      <c r="J32" s="63"/>
      <c r="K32" s="63"/>
      <c r="L32" s="63"/>
      <c r="M32" s="63"/>
      <c r="N32" s="63"/>
      <c r="O32" s="63"/>
      <c r="P32" s="63"/>
      <c r="Q32" s="63"/>
      <c r="R32" s="63"/>
      <c r="S32" s="63"/>
      <c r="T32" s="63"/>
      <c r="U32" s="63"/>
      <c r="V32" s="63"/>
      <c r="W32" s="63"/>
      <c r="X32" s="63"/>
      <c r="Y32" s="63"/>
      <c r="Z32" s="63"/>
      <c r="AA32" s="334"/>
      <c r="AB32" s="334"/>
      <c r="AC32" s="334"/>
      <c r="AD32" s="334"/>
      <c r="AE32" s="334"/>
      <c r="AF32" s="334"/>
      <c r="AG32" s="334"/>
      <c r="AH32" s="334"/>
      <c r="AI32" s="63"/>
      <c r="AJ32" s="63"/>
      <c r="AK32" s="334"/>
      <c r="AL32" s="334"/>
    </row>
    <row r="33" spans="5:39">
      <c r="E33" s="314"/>
      <c r="F33" s="314"/>
      <c r="G33" s="314"/>
      <c r="H33" s="314"/>
      <c r="I33" s="314"/>
      <c r="J33" s="314"/>
      <c r="K33" s="314"/>
      <c r="L33" s="314"/>
      <c r="M33" s="314"/>
      <c r="N33" s="314"/>
      <c r="O33" s="314"/>
      <c r="P33" s="314"/>
      <c r="Q33" s="314"/>
      <c r="R33" s="314"/>
      <c r="S33" s="314"/>
      <c r="T33" s="314"/>
      <c r="U33" s="314"/>
      <c r="V33" s="314"/>
      <c r="W33" s="314"/>
      <c r="X33" s="314"/>
      <c r="Y33" s="314"/>
      <c r="Z33" s="314"/>
      <c r="AA33" s="337"/>
      <c r="AB33" s="337"/>
      <c r="AC33" s="337"/>
      <c r="AD33" s="337"/>
      <c r="AE33" s="337"/>
      <c r="AF33" s="337"/>
      <c r="AG33" s="337"/>
      <c r="AH33" s="337"/>
      <c r="AI33" s="314"/>
      <c r="AJ33" s="314"/>
      <c r="AK33" s="337"/>
      <c r="AL33" s="337"/>
    </row>
    <row r="34" spans="5:39">
      <c r="E34" s="63"/>
      <c r="F34" s="63"/>
      <c r="G34" s="63"/>
      <c r="H34" s="63"/>
      <c r="I34" s="63"/>
      <c r="J34" s="63"/>
      <c r="K34" s="63"/>
      <c r="L34" s="63"/>
      <c r="M34" s="63"/>
      <c r="N34" s="63"/>
      <c r="O34" s="63"/>
      <c r="P34" s="63"/>
      <c r="Q34" s="63"/>
      <c r="R34" s="63"/>
      <c r="S34" s="63"/>
      <c r="T34" s="63"/>
      <c r="U34" s="63"/>
      <c r="V34" s="63"/>
      <c r="W34" s="63"/>
      <c r="X34" s="63"/>
      <c r="Y34" s="63"/>
      <c r="Z34" s="63"/>
      <c r="AA34" s="337"/>
      <c r="AB34" s="334"/>
      <c r="AC34" s="334"/>
      <c r="AD34" s="334"/>
      <c r="AE34" s="334"/>
      <c r="AF34" s="334"/>
      <c r="AG34" s="334"/>
      <c r="AH34" s="334"/>
      <c r="AI34" s="63"/>
      <c r="AJ34" s="63"/>
      <c r="AK34" s="334"/>
      <c r="AL34" s="334"/>
    </row>
    <row r="35" spans="5:39">
      <c r="E35" s="513" t="s">
        <v>272</v>
      </c>
      <c r="F35" s="513"/>
      <c r="G35" s="513"/>
      <c r="H35" s="513"/>
      <c r="I35" s="513"/>
      <c r="J35" s="513"/>
      <c r="K35" s="513"/>
      <c r="L35" s="513"/>
      <c r="M35" s="513"/>
      <c r="N35" s="513"/>
      <c r="O35" s="513"/>
      <c r="P35" s="513"/>
      <c r="Q35" s="513"/>
      <c r="R35" s="513"/>
      <c r="S35" s="513"/>
      <c r="T35" s="513"/>
      <c r="U35" s="513"/>
      <c r="V35" s="513"/>
      <c r="W35" s="513"/>
      <c r="X35" s="513"/>
      <c r="Y35" s="513"/>
      <c r="Z35" s="513"/>
      <c r="AA35" s="338"/>
      <c r="AB35" s="334"/>
      <c r="AC35" s="334"/>
      <c r="AD35" s="334"/>
      <c r="AE35" s="334"/>
      <c r="AF35" s="334"/>
      <c r="AG35" s="334"/>
      <c r="AH35" s="334"/>
      <c r="AI35" s="63"/>
      <c r="AJ35" s="63"/>
      <c r="AK35" s="334"/>
      <c r="AL35" s="334"/>
    </row>
    <row r="36" spans="5:39">
      <c r="E36" s="514"/>
      <c r="F36" s="514"/>
      <c r="G36" s="514"/>
      <c r="H36" s="514"/>
      <c r="I36" s="514"/>
      <c r="J36" s="514"/>
      <c r="K36" s="514"/>
      <c r="L36" s="514"/>
      <c r="M36" s="514"/>
      <c r="N36" s="514"/>
      <c r="O36" s="514"/>
      <c r="P36" s="514"/>
      <c r="Q36" s="514"/>
      <c r="R36" s="514"/>
      <c r="S36" s="514"/>
      <c r="T36" s="514"/>
      <c r="U36" s="514"/>
      <c r="V36" s="514"/>
      <c r="W36" s="514"/>
      <c r="X36" s="514"/>
      <c r="Y36" s="514"/>
      <c r="Z36" s="514"/>
      <c r="AA36" s="337"/>
      <c r="AB36" s="337"/>
      <c r="AC36" s="334"/>
      <c r="AD36" s="334"/>
      <c r="AE36" s="334"/>
      <c r="AF36" s="334"/>
      <c r="AG36" s="334"/>
      <c r="AH36" s="334"/>
      <c r="AI36" s="63"/>
      <c r="AJ36" s="63"/>
      <c r="AK36" s="334"/>
      <c r="AL36" s="334"/>
    </row>
    <row r="37" spans="5:39">
      <c r="E37" s="323"/>
      <c r="F37" s="323"/>
      <c r="G37" s="323"/>
      <c r="H37" s="323"/>
      <c r="I37" s="323"/>
      <c r="J37" s="323"/>
      <c r="K37" s="323"/>
      <c r="L37" s="323"/>
      <c r="M37" s="323"/>
      <c r="N37" s="323"/>
      <c r="O37" s="323"/>
      <c r="P37" s="323"/>
      <c r="Q37" s="323"/>
      <c r="R37" s="323"/>
      <c r="S37" s="323"/>
      <c r="T37" s="323"/>
      <c r="U37" s="323"/>
      <c r="V37" s="323"/>
      <c r="W37" s="323"/>
      <c r="X37" s="323"/>
      <c r="Y37" s="325"/>
      <c r="Z37" s="323"/>
      <c r="AA37" s="339"/>
      <c r="AB37" s="334"/>
      <c r="AC37" s="334"/>
      <c r="AD37" s="334"/>
      <c r="AE37" s="334"/>
      <c r="AF37" s="334"/>
      <c r="AG37" s="334"/>
      <c r="AH37" s="334"/>
      <c r="AI37" s="63"/>
      <c r="AJ37" s="63"/>
      <c r="AK37" s="334"/>
      <c r="AL37" s="334"/>
    </row>
    <row r="38" spans="5:39" ht="26.45" customHeight="1">
      <c r="E38" s="516" t="s">
        <v>167</v>
      </c>
      <c r="F38" s="516" t="s">
        <v>168</v>
      </c>
      <c r="G38" s="516"/>
      <c r="H38" s="516" t="s">
        <v>5</v>
      </c>
      <c r="I38" s="527" t="str">
        <f>"На 31 декабря "&amp;IF(List_01_reporting_period = "","отчётную дату отчётного года",List_01_reporting_period&amp; " г.")</f>
        <v>На 31 декабря 2017 г.</v>
      </c>
      <c r="J38" s="528"/>
      <c r="K38" s="528"/>
      <c r="L38" s="528"/>
      <c r="M38" s="528"/>
      <c r="N38" s="529"/>
      <c r="O38" s="516" t="str">
        <f>"На 31 декабря "&amp;IF(List_01_reporting_period = "","предыдущего года",List_01_reporting_period-1&amp; " г.")</f>
        <v>На 31 декабря 2016 г.</v>
      </c>
      <c r="P38" s="516"/>
      <c r="Q38" s="516"/>
      <c r="R38" s="516"/>
      <c r="S38" s="516"/>
      <c r="T38" s="516"/>
      <c r="U38" s="516" t="str">
        <f>"На 31 декабря "&amp;IF(List_01_reporting_period = "","года, предшествующего предыдущему",List_01_reporting_period-2&amp; " г.")</f>
        <v>На 31 декабря 2015 г.</v>
      </c>
      <c r="V38" s="516"/>
      <c r="W38" s="516"/>
      <c r="X38" s="516"/>
      <c r="Y38" s="516"/>
      <c r="Z38" s="516"/>
      <c r="AA38" s="337"/>
      <c r="AB38" s="334"/>
      <c r="AC38" s="334"/>
      <c r="AD38" s="334"/>
      <c r="AE38" s="334"/>
      <c r="AF38" s="334"/>
      <c r="AG38" s="334"/>
      <c r="AH38" s="334"/>
      <c r="AI38" s="63"/>
      <c r="AJ38" s="63"/>
      <c r="AK38" s="334"/>
      <c r="AL38" s="334"/>
    </row>
    <row r="39" spans="5:39">
      <c r="E39" s="516"/>
      <c r="F39" s="516"/>
      <c r="G39" s="516"/>
      <c r="H39" s="516"/>
      <c r="I39" s="516" t="s">
        <v>246</v>
      </c>
      <c r="J39" s="516"/>
      <c r="K39" s="516"/>
      <c r="L39" s="566" t="s">
        <v>273</v>
      </c>
      <c r="M39" s="566"/>
      <c r="N39" s="566"/>
      <c r="O39" s="516" t="s">
        <v>246</v>
      </c>
      <c r="P39" s="516"/>
      <c r="Q39" s="516"/>
      <c r="R39" s="566" t="s">
        <v>273</v>
      </c>
      <c r="S39" s="566"/>
      <c r="T39" s="566"/>
      <c r="U39" s="516" t="s">
        <v>246</v>
      </c>
      <c r="V39" s="516"/>
      <c r="W39" s="516"/>
      <c r="X39" s="566" t="s">
        <v>273</v>
      </c>
      <c r="Y39" s="566"/>
      <c r="Z39" s="566"/>
      <c r="AA39" s="337"/>
      <c r="AB39" s="334"/>
      <c r="AC39" s="334"/>
      <c r="AD39" s="334"/>
      <c r="AE39" s="334"/>
      <c r="AF39" s="334"/>
      <c r="AG39" s="334"/>
      <c r="AH39" s="334"/>
      <c r="AI39" s="63"/>
      <c r="AJ39" s="63"/>
      <c r="AK39" s="63"/>
      <c r="AL39" s="63"/>
    </row>
    <row r="40" spans="5:39" s="359" customFormat="1">
      <c r="E40" s="358">
        <v>1</v>
      </c>
      <c r="F40" s="517">
        <v>2</v>
      </c>
      <c r="G40" s="517"/>
      <c r="H40" s="358">
        <v>3</v>
      </c>
      <c r="I40" s="358"/>
      <c r="J40" s="358">
        <v>4</v>
      </c>
      <c r="K40" s="358"/>
      <c r="L40" s="358"/>
      <c r="M40" s="358">
        <v>5</v>
      </c>
      <c r="N40" s="358"/>
      <c r="O40" s="517">
        <v>6</v>
      </c>
      <c r="P40" s="517"/>
      <c r="Q40" s="517"/>
      <c r="R40" s="358"/>
      <c r="S40" s="358">
        <v>7</v>
      </c>
      <c r="T40" s="358"/>
      <c r="U40" s="358"/>
      <c r="V40" s="358">
        <v>8</v>
      </c>
      <c r="W40" s="358"/>
      <c r="X40" s="361"/>
      <c r="Y40" s="358">
        <v>9</v>
      </c>
      <c r="Z40" s="361"/>
      <c r="AA40" s="360"/>
      <c r="AB40" s="361"/>
      <c r="AC40" s="361"/>
      <c r="AD40" s="361"/>
      <c r="AE40" s="361"/>
      <c r="AF40" s="361"/>
      <c r="AG40" s="361"/>
      <c r="AH40" s="361"/>
      <c r="AI40" s="361"/>
      <c r="AJ40" s="361"/>
      <c r="AK40" s="361"/>
      <c r="AL40" s="361"/>
      <c r="AM40" s="134"/>
    </row>
    <row r="41" spans="5:39">
      <c r="E41" s="343" t="s">
        <v>274</v>
      </c>
      <c r="F41" s="518" t="s">
        <v>275</v>
      </c>
      <c r="G41" s="518"/>
      <c r="H41" s="340">
        <v>5540</v>
      </c>
      <c r="I41" s="290" t="str">
        <f>IF((SUMIF(I42:I43,"",J42:J43)-SUMIF(I42:I43,"(",J42:J43))&lt;0,"(","")</f>
        <v/>
      </c>
      <c r="J41" s="383">
        <f>ABS(SUMIF(I42:I43,"",J42:J43)-SUMIF(I42:I43,"(",J42:J43))</f>
        <v>0</v>
      </c>
      <c r="K41" s="271" t="str">
        <f>IF(I41="(",")","")</f>
        <v/>
      </c>
      <c r="L41" s="290" t="str">
        <f>IF((SUMIF(L42:L43,"",M42:M43)-SUMIF(L42:L43,"(",M42:M43))&lt;0,"(","")</f>
        <v/>
      </c>
      <c r="M41" s="383">
        <f>ABS(SUMIF(L42:L43,"",M42:M43)-SUMIF(L42:L43,"(",M42:M43))</f>
        <v>0</v>
      </c>
      <c r="N41" s="271" t="str">
        <f>IF(L41="(",")","")</f>
        <v/>
      </c>
      <c r="O41" s="290" t="str">
        <f>IF((SUMIF(O42:O43,"",P42:P43)-SUMIF(O42:O43,"(",P42:P43))&lt;0,"(","")</f>
        <v/>
      </c>
      <c r="P41" s="383">
        <f>ABS(SUMIF(O42:O43,"",P42:P43)-SUMIF(O42:O43,"(",P42:P43))</f>
        <v>0</v>
      </c>
      <c r="Q41" s="271" t="str">
        <f>IF(O41="(",")","")</f>
        <v/>
      </c>
      <c r="R41" s="290" t="str">
        <f>IF((SUMIF(R42:R43,"",S42:S43)-SUMIF(R42:R43,"(",S42:S43))&lt;0,"(","")</f>
        <v/>
      </c>
      <c r="S41" s="383">
        <f>ABS(SUMIF(R42:R43,"",S42:S43)-SUMIF(R42:R43,"(",S42:S43))</f>
        <v>0</v>
      </c>
      <c r="T41" s="271" t="str">
        <f>IF(R41="(",")","")</f>
        <v/>
      </c>
      <c r="U41" s="290" t="str">
        <f>IF((SUMIF(U42:U43,"",V42:V43)-SUMIF(U42:U43,"(",V42:V43))&lt;0,"(","")</f>
        <v/>
      </c>
      <c r="V41" s="383">
        <f>ABS(SUMIF(U42:U43,"",V42:V43)-SUMIF(U42:U43,"(",V42:V43))</f>
        <v>0</v>
      </c>
      <c r="W41" s="271" t="str">
        <f>IF(U41="(",")","")</f>
        <v/>
      </c>
      <c r="X41" s="290" t="str">
        <f>IF((SUMIF(X42:X43,"",Y42:Y43)-SUMIF(X42:X43,"(",Y42:Y43))&lt;0,"(","")</f>
        <v/>
      </c>
      <c r="Y41" s="383">
        <f>ABS(SUMIF(X42:X43,"",Y42:Y43)-SUMIF(X42:X43,"(",Y42:Y43))</f>
        <v>0</v>
      </c>
      <c r="Z41" s="271" t="str">
        <f>IF(X41="(",")","")</f>
        <v/>
      </c>
      <c r="AA41" s="337"/>
      <c r="AB41" s="334"/>
      <c r="AC41" s="334"/>
      <c r="AD41" s="334"/>
      <c r="AE41" s="63"/>
      <c r="AF41" s="63"/>
      <c r="AG41" s="63"/>
      <c r="AH41" s="63"/>
      <c r="AI41" s="63"/>
      <c r="AJ41" s="63"/>
      <c r="AK41" s="63"/>
      <c r="AL41" s="63"/>
    </row>
    <row r="42" spans="5:39">
      <c r="E42" s="343" t="s">
        <v>276</v>
      </c>
      <c r="F42" s="564" t="s">
        <v>275</v>
      </c>
      <c r="G42" s="565"/>
      <c r="H42" s="386" t="s">
        <v>277</v>
      </c>
      <c r="I42" s="243"/>
      <c r="J42" s="273"/>
      <c r="K42" s="271" t="str">
        <f>IF(I42="(",")","")</f>
        <v/>
      </c>
      <c r="L42" s="243"/>
      <c r="M42" s="273"/>
      <c r="N42" s="271" t="str">
        <f>IF(L42="(",")","")</f>
        <v/>
      </c>
      <c r="O42" s="243"/>
      <c r="P42" s="273"/>
      <c r="Q42" s="271" t="str">
        <f>IF(O42="(",")","")</f>
        <v/>
      </c>
      <c r="R42" s="243"/>
      <c r="S42" s="273"/>
      <c r="T42" s="271" t="str">
        <f>IF(R42="(",")","")</f>
        <v/>
      </c>
      <c r="U42" s="243"/>
      <c r="V42" s="273"/>
      <c r="W42" s="271" t="str">
        <f>IF(U42="(",")","")</f>
        <v/>
      </c>
      <c r="X42" s="243"/>
      <c r="Y42" s="273"/>
      <c r="Z42" s="271" t="str">
        <f>IF(X42="(",")","")</f>
        <v/>
      </c>
      <c r="AA42" s="337"/>
      <c r="AB42" s="334"/>
      <c r="AC42" s="334"/>
      <c r="AD42" s="334"/>
      <c r="AE42" s="63"/>
      <c r="AF42" s="63"/>
      <c r="AG42" s="63"/>
      <c r="AH42" s="63"/>
      <c r="AI42" s="63"/>
      <c r="AJ42" s="63"/>
      <c r="AK42" s="63"/>
      <c r="AL42" s="63"/>
    </row>
    <row r="43" spans="5:39">
      <c r="E43" s="329"/>
      <c r="F43" s="321" t="s">
        <v>261</v>
      </c>
      <c r="G43" s="330"/>
      <c r="H43" s="330"/>
      <c r="I43" s="330"/>
      <c r="J43" s="331"/>
      <c r="K43" s="331"/>
      <c r="L43" s="330"/>
      <c r="M43" s="331"/>
      <c r="N43" s="331"/>
      <c r="O43" s="330"/>
      <c r="P43" s="331"/>
      <c r="Q43" s="331"/>
      <c r="R43" s="330"/>
      <c r="S43" s="331"/>
      <c r="T43" s="331"/>
      <c r="U43" s="330"/>
      <c r="V43" s="331"/>
      <c r="W43" s="331"/>
      <c r="X43" s="331"/>
      <c r="Y43" s="331"/>
      <c r="Z43" s="333"/>
      <c r="AA43" s="337"/>
      <c r="AB43" s="334"/>
      <c r="AC43" s="334"/>
      <c r="AD43" s="334"/>
      <c r="AE43" s="63"/>
      <c r="AF43" s="63"/>
      <c r="AG43" s="63"/>
      <c r="AH43" s="63"/>
      <c r="AI43" s="63"/>
      <c r="AJ43" s="63"/>
      <c r="AK43" s="63"/>
      <c r="AL43" s="63"/>
      <c r="AM43" s="134" t="s">
        <v>278</v>
      </c>
    </row>
    <row r="44" spans="5:39">
      <c r="E44" s="314"/>
      <c r="F44" s="314"/>
      <c r="G44" s="314"/>
      <c r="H44" s="314"/>
      <c r="I44" s="314"/>
      <c r="J44" s="314"/>
      <c r="K44" s="314"/>
      <c r="L44" s="314"/>
      <c r="M44" s="314"/>
      <c r="N44" s="314"/>
      <c r="O44" s="314"/>
      <c r="P44" s="314"/>
      <c r="Q44" s="314"/>
      <c r="R44" s="314"/>
      <c r="S44" s="314"/>
      <c r="T44" s="314"/>
      <c r="U44" s="314"/>
      <c r="V44" s="314"/>
      <c r="W44" s="314"/>
      <c r="X44" s="314"/>
      <c r="Y44" s="314"/>
      <c r="Z44" s="314"/>
      <c r="AA44" s="314"/>
      <c r="AB44" s="314"/>
      <c r="AC44" s="63"/>
      <c r="AD44" s="334"/>
      <c r="AE44" s="63"/>
      <c r="AF44" s="63"/>
      <c r="AG44" s="63"/>
      <c r="AH44" s="63"/>
      <c r="AI44" s="63"/>
      <c r="AJ44" s="63"/>
      <c r="AK44" s="63"/>
      <c r="AL44" s="63"/>
    </row>
    <row r="45" spans="5:39">
      <c r="E45" s="314"/>
      <c r="F45" s="314"/>
      <c r="G45" s="314"/>
      <c r="H45" s="314"/>
      <c r="I45" s="314"/>
      <c r="J45" s="314"/>
      <c r="K45" s="314"/>
      <c r="L45" s="314"/>
      <c r="M45" s="314"/>
      <c r="N45" s="314"/>
      <c r="O45" s="314"/>
      <c r="P45" s="314"/>
      <c r="Q45" s="314"/>
      <c r="R45" s="314"/>
      <c r="S45" s="314"/>
      <c r="T45" s="314"/>
      <c r="U45" s="314"/>
      <c r="V45" s="314"/>
      <c r="W45" s="314"/>
      <c r="X45" s="314"/>
      <c r="Y45" s="314"/>
      <c r="Z45" s="314"/>
      <c r="AA45" s="314"/>
      <c r="AB45" s="314"/>
      <c r="AC45" s="314"/>
      <c r="AD45" s="334"/>
      <c r="AE45" s="314"/>
      <c r="AF45" s="63"/>
      <c r="AG45" s="63"/>
      <c r="AH45" s="63"/>
      <c r="AI45" s="63"/>
      <c r="AJ45" s="63"/>
      <c r="AK45" s="63"/>
      <c r="AL45" s="63"/>
    </row>
    <row r="46" spans="5:39">
      <c r="E46" s="513" t="s">
        <v>279</v>
      </c>
      <c r="F46" s="513"/>
      <c r="G46" s="513"/>
      <c r="H46" s="513"/>
      <c r="I46" s="513"/>
      <c r="J46" s="513"/>
      <c r="K46" s="513"/>
      <c r="L46" s="513"/>
      <c r="M46" s="513"/>
      <c r="N46" s="513"/>
      <c r="O46" s="513"/>
      <c r="P46" s="513"/>
      <c r="Q46" s="513"/>
      <c r="R46" s="513"/>
      <c r="S46" s="513"/>
      <c r="T46" s="513"/>
      <c r="U46" s="513"/>
      <c r="V46" s="513"/>
      <c r="W46" s="513"/>
      <c r="X46" s="513"/>
      <c r="Y46" s="513"/>
      <c r="Z46" s="513"/>
      <c r="AA46" s="513"/>
      <c r="AB46" s="513"/>
      <c r="AC46" s="513"/>
      <c r="AD46" s="338"/>
      <c r="AE46" s="395"/>
      <c r="AF46" s="324"/>
      <c r="AG46" s="324"/>
      <c r="AH46" s="345"/>
      <c r="AI46" s="324"/>
      <c r="AJ46" s="324"/>
      <c r="AK46" s="324"/>
      <c r="AL46" s="324"/>
    </row>
    <row r="47" spans="5:39">
      <c r="E47" s="514"/>
      <c r="F47" s="514"/>
      <c r="G47" s="514"/>
      <c r="H47" s="514"/>
      <c r="I47" s="514"/>
      <c r="J47" s="514"/>
      <c r="K47" s="514"/>
      <c r="L47" s="514"/>
      <c r="M47" s="514"/>
      <c r="N47" s="514"/>
      <c r="O47" s="514"/>
      <c r="P47" s="514"/>
      <c r="Q47" s="514"/>
      <c r="R47" s="514"/>
      <c r="S47" s="514"/>
      <c r="T47" s="514"/>
      <c r="U47" s="514"/>
      <c r="V47" s="514"/>
      <c r="W47" s="514"/>
      <c r="X47" s="514"/>
      <c r="Y47" s="514"/>
      <c r="Z47" s="514"/>
      <c r="AA47" s="514"/>
      <c r="AB47" s="514"/>
      <c r="AC47" s="514"/>
      <c r="AD47" s="346"/>
      <c r="AE47" s="395"/>
      <c r="AF47" s="324"/>
      <c r="AG47" s="324"/>
      <c r="AH47" s="324"/>
      <c r="AI47" s="324"/>
      <c r="AJ47" s="324"/>
      <c r="AK47" s="324"/>
      <c r="AL47" s="324"/>
    </row>
    <row r="48" spans="5:39">
      <c r="E48" s="323"/>
      <c r="F48" s="323"/>
      <c r="G48" s="323"/>
      <c r="H48" s="323"/>
      <c r="I48" s="323"/>
      <c r="J48" s="323"/>
      <c r="K48" s="323"/>
      <c r="L48" s="323"/>
      <c r="M48" s="323"/>
      <c r="N48" s="323"/>
      <c r="O48" s="323"/>
      <c r="P48" s="323"/>
      <c r="Q48" s="323"/>
      <c r="R48" s="323"/>
      <c r="S48" s="323"/>
      <c r="T48" s="323"/>
      <c r="U48" s="323"/>
      <c r="V48" s="323"/>
      <c r="W48" s="323"/>
      <c r="X48" s="323"/>
      <c r="Y48" s="323"/>
      <c r="Z48" s="323"/>
      <c r="AA48" s="323"/>
      <c r="AB48" s="325"/>
      <c r="AC48" s="323"/>
      <c r="AD48" s="339"/>
      <c r="AE48" s="58"/>
      <c r="AF48" s="324"/>
      <c r="AG48" s="324"/>
      <c r="AH48" s="324"/>
      <c r="AI48" s="324"/>
      <c r="AJ48" s="324"/>
      <c r="AK48" s="324"/>
      <c r="AL48" s="324"/>
    </row>
    <row r="49" spans="5:39">
      <c r="E49" s="516" t="s">
        <v>167</v>
      </c>
      <c r="F49" s="516" t="s">
        <v>168</v>
      </c>
      <c r="G49" s="516" t="s">
        <v>169</v>
      </c>
      <c r="H49" s="516" t="s">
        <v>5</v>
      </c>
      <c r="I49" s="516" t="s">
        <v>280</v>
      </c>
      <c r="J49" s="516"/>
      <c r="K49" s="516"/>
      <c r="L49" s="519" t="s">
        <v>171</v>
      </c>
      <c r="M49" s="519"/>
      <c r="N49" s="519"/>
      <c r="O49" s="519"/>
      <c r="P49" s="519"/>
      <c r="Q49" s="519"/>
      <c r="R49" s="519"/>
      <c r="S49" s="519"/>
      <c r="T49" s="519"/>
      <c r="U49" s="519"/>
      <c r="V49" s="519"/>
      <c r="W49" s="519"/>
      <c r="X49" s="519"/>
      <c r="Y49" s="519"/>
      <c r="Z49" s="519"/>
      <c r="AA49" s="516" t="s">
        <v>281</v>
      </c>
      <c r="AB49" s="516"/>
      <c r="AC49" s="516"/>
      <c r="AD49" s="337"/>
      <c r="AE49" s="314"/>
      <c r="AF49" s="63"/>
      <c r="AG49" s="63"/>
      <c r="AH49" s="63"/>
      <c r="AI49" s="63"/>
      <c r="AJ49" s="63"/>
      <c r="AK49" s="63"/>
      <c r="AL49" s="63"/>
    </row>
    <row r="50" spans="5:39">
      <c r="E50" s="516"/>
      <c r="F50" s="516"/>
      <c r="G50" s="516"/>
      <c r="H50" s="516"/>
      <c r="I50" s="516"/>
      <c r="J50" s="516"/>
      <c r="K50" s="516"/>
      <c r="L50" s="563" t="s">
        <v>248</v>
      </c>
      <c r="M50" s="563"/>
      <c r="N50" s="563"/>
      <c r="O50" s="563"/>
      <c r="P50" s="563"/>
      <c r="Q50" s="563"/>
      <c r="R50" s="563" t="s">
        <v>221</v>
      </c>
      <c r="S50" s="563"/>
      <c r="T50" s="563"/>
      <c r="U50" s="563"/>
      <c r="V50" s="563"/>
      <c r="W50" s="563"/>
      <c r="X50" s="516" t="s">
        <v>249</v>
      </c>
      <c r="Y50" s="516"/>
      <c r="Z50" s="516"/>
      <c r="AA50" s="516"/>
      <c r="AB50" s="516"/>
      <c r="AC50" s="516"/>
      <c r="AD50" s="337"/>
      <c r="AE50" s="314"/>
      <c r="AF50" s="63"/>
      <c r="AG50" s="63"/>
      <c r="AH50" s="63"/>
      <c r="AI50" s="63"/>
      <c r="AJ50" s="63"/>
      <c r="AK50" s="63"/>
      <c r="AL50" s="63"/>
    </row>
    <row r="51" spans="5:39">
      <c r="E51" s="516"/>
      <c r="F51" s="516"/>
      <c r="G51" s="516"/>
      <c r="H51" s="516"/>
      <c r="I51" s="516"/>
      <c r="J51" s="516"/>
      <c r="K51" s="516"/>
      <c r="L51" s="547" t="s">
        <v>282</v>
      </c>
      <c r="M51" s="548"/>
      <c r="N51" s="549"/>
      <c r="O51" s="547" t="s">
        <v>252</v>
      </c>
      <c r="P51" s="548"/>
      <c r="Q51" s="549"/>
      <c r="R51" s="547" t="s">
        <v>253</v>
      </c>
      <c r="S51" s="548"/>
      <c r="T51" s="549"/>
      <c r="U51" s="547" t="s">
        <v>254</v>
      </c>
      <c r="V51" s="548"/>
      <c r="W51" s="549"/>
      <c r="X51" s="516"/>
      <c r="Y51" s="516"/>
      <c r="Z51" s="516"/>
      <c r="AA51" s="516"/>
      <c r="AB51" s="516"/>
      <c r="AC51" s="516"/>
      <c r="AD51" s="337"/>
      <c r="AE51" s="314"/>
      <c r="AF51" s="63"/>
      <c r="AG51" s="63"/>
      <c r="AH51" s="63"/>
      <c r="AI51" s="63"/>
      <c r="AJ51" s="63"/>
      <c r="AK51" s="63"/>
      <c r="AL51" s="63"/>
    </row>
    <row r="52" spans="5:39">
      <c r="E52" s="516"/>
      <c r="F52" s="516"/>
      <c r="G52" s="516"/>
      <c r="H52" s="516"/>
      <c r="I52" s="516"/>
      <c r="J52" s="516"/>
      <c r="K52" s="516"/>
      <c r="L52" s="550"/>
      <c r="M52" s="551"/>
      <c r="N52" s="552"/>
      <c r="O52" s="550"/>
      <c r="P52" s="551"/>
      <c r="Q52" s="552"/>
      <c r="R52" s="550"/>
      <c r="S52" s="551"/>
      <c r="T52" s="552"/>
      <c r="U52" s="550"/>
      <c r="V52" s="551"/>
      <c r="W52" s="552"/>
      <c r="X52" s="516"/>
      <c r="Y52" s="516"/>
      <c r="Z52" s="516"/>
      <c r="AA52" s="516"/>
      <c r="AB52" s="516"/>
      <c r="AC52" s="516"/>
      <c r="AD52" s="337"/>
      <c r="AE52" s="314"/>
      <c r="AF52" s="63"/>
      <c r="AG52" s="63"/>
      <c r="AH52" s="63"/>
      <c r="AI52" s="63"/>
      <c r="AJ52" s="63"/>
      <c r="AK52" s="63"/>
      <c r="AL52" s="63"/>
    </row>
    <row r="53" spans="5:39">
      <c r="E53" s="516"/>
      <c r="F53" s="516"/>
      <c r="G53" s="516"/>
      <c r="H53" s="516"/>
      <c r="I53" s="516"/>
      <c r="J53" s="516"/>
      <c r="K53" s="516"/>
      <c r="L53" s="553"/>
      <c r="M53" s="554"/>
      <c r="N53" s="555"/>
      <c r="O53" s="553"/>
      <c r="P53" s="554"/>
      <c r="Q53" s="555"/>
      <c r="R53" s="553"/>
      <c r="S53" s="554"/>
      <c r="T53" s="555"/>
      <c r="U53" s="553"/>
      <c r="V53" s="554"/>
      <c r="W53" s="555"/>
      <c r="X53" s="516"/>
      <c r="Y53" s="516"/>
      <c r="Z53" s="516"/>
      <c r="AA53" s="516"/>
      <c r="AB53" s="516"/>
      <c r="AC53" s="516"/>
      <c r="AD53" s="337"/>
      <c r="AE53" s="314"/>
      <c r="AF53" s="63"/>
      <c r="AG53" s="63"/>
      <c r="AH53" s="63"/>
      <c r="AI53" s="63"/>
      <c r="AJ53" s="63"/>
      <c r="AK53" s="63"/>
      <c r="AL53" s="63"/>
    </row>
    <row r="54" spans="5:39" s="359" customFormat="1">
      <c r="E54" s="358">
        <v>1</v>
      </c>
      <c r="F54" s="358">
        <v>2</v>
      </c>
      <c r="G54" s="358">
        <v>3</v>
      </c>
      <c r="H54" s="358">
        <v>4</v>
      </c>
      <c r="I54" s="358"/>
      <c r="J54" s="358">
        <v>5</v>
      </c>
      <c r="K54" s="358"/>
      <c r="L54" s="358"/>
      <c r="M54" s="358">
        <v>6</v>
      </c>
      <c r="N54" s="358"/>
      <c r="O54" s="358"/>
      <c r="P54" s="358">
        <v>7</v>
      </c>
      <c r="Q54" s="358"/>
      <c r="R54" s="517">
        <v>8</v>
      </c>
      <c r="S54" s="517"/>
      <c r="T54" s="517"/>
      <c r="U54" s="358"/>
      <c r="V54" s="358">
        <v>9</v>
      </c>
      <c r="W54" s="358"/>
      <c r="X54" s="358"/>
      <c r="Y54" s="358">
        <v>10</v>
      </c>
      <c r="Z54" s="358"/>
      <c r="AA54" s="358"/>
      <c r="AB54" s="358">
        <v>11</v>
      </c>
      <c r="AC54" s="358"/>
      <c r="AD54" s="360"/>
      <c r="AE54" s="360"/>
      <c r="AF54" s="361"/>
      <c r="AG54" s="361"/>
      <c r="AH54" s="361"/>
      <c r="AI54" s="361"/>
      <c r="AJ54" s="361"/>
      <c r="AK54" s="361"/>
      <c r="AL54" s="361"/>
      <c r="AM54" s="134"/>
    </row>
    <row r="55" spans="5:39">
      <c r="E55" s="511" t="s">
        <v>283</v>
      </c>
      <c r="F55" s="522" t="s">
        <v>284</v>
      </c>
      <c r="G55" s="271" t="str">
        <f>"за "&amp;IF(List_01_reporting_period="","отчётный год",List_01_reporting_period&amp;" год")</f>
        <v>за 2017 год</v>
      </c>
      <c r="H55" s="327">
        <v>5551</v>
      </c>
      <c r="I55" s="290" t="str">
        <f t="array" ref="I55">IF((SUM(IF($AE$57:$AE$59="c",IF(I$57:I$59="(",-J$57:J$59,J$57:J$59))))&lt;0,"(","")</f>
        <v/>
      </c>
      <c r="J55" s="383">
        <f t="array" ref="J55">ABS(SUM(IF($AE$57:$AE$59="c",IF(I$57:I$59="(",-J$57:J$59,J$57:J$59))))</f>
        <v>0</v>
      </c>
      <c r="K55" s="271" t="str">
        <f>IF(I55="(",")","")</f>
        <v/>
      </c>
      <c r="L55" s="290" t="str">
        <f t="array" ref="L55">IF((SUM(IF($AE$57:$AE$59="c",IF(L$57:L$59="(",-M$57:M$59,M$57:M$59))))&lt;0,"(","")</f>
        <v/>
      </c>
      <c r="M55" s="383">
        <f t="array" ref="M55">ABS(SUM(IF($AE$57:$AE$59="c",IF(L$57:L$59="(",-M$57:M$59,M$57:M$59))))</f>
        <v>0</v>
      </c>
      <c r="N55" s="271" t="str">
        <f>IF(L55="(",")","")</f>
        <v/>
      </c>
      <c r="O55" s="290" t="str">
        <f t="array" ref="O55">IF((SUM(IF($AE$57:$AE$59="c",IF(O$57:O$59="(",-P$57:P$59,P$57:P$59))))&lt;0,"(","")</f>
        <v/>
      </c>
      <c r="P55" s="383">
        <f t="array" ref="P55">ABS(SUM(IF($AE$57:$AE$59="c",IF(O$57:O$59="(",-P$57:P$59,P$57:P$59))))</f>
        <v>0</v>
      </c>
      <c r="Q55" s="271" t="str">
        <f>IF(O55="(",")","")</f>
        <v/>
      </c>
      <c r="R55" s="328" t="s">
        <v>181</v>
      </c>
      <c r="S55" s="383">
        <f>SUMIF($AE$57:$AE$59,$AE55,S$57:S$59)</f>
        <v>0</v>
      </c>
      <c r="T55" s="328" t="s">
        <v>182</v>
      </c>
      <c r="U55" s="328" t="s">
        <v>181</v>
      </c>
      <c r="V55" s="383">
        <f>SUMIF($AE$57:$AE$59,$AE55,V$57:V$59)</f>
        <v>0</v>
      </c>
      <c r="W55" s="328" t="s">
        <v>182</v>
      </c>
      <c r="X55" s="328" t="s">
        <v>181</v>
      </c>
      <c r="Y55" s="383">
        <f>SUMIF($AE$57:$AE$59,$AE55,Y$57:Y$59)</f>
        <v>0</v>
      </c>
      <c r="Z55" s="328" t="s">
        <v>182</v>
      </c>
      <c r="AA55" s="290" t="str">
        <f t="array" ref="AA55">IF((SUM(IF($AE$57:$AE$59="c",IF(AA$57:AA$59="(",-AB$57:AB$59,AB$57:AB$59))))&lt;0,"(","")</f>
        <v/>
      </c>
      <c r="AB55" s="383">
        <f t="array" ref="AB55">ABS(SUM(IF($AE$57:$AE$59="c",IF(AA$57:AA$59="(",-AB$57:AB$59,AB$57:AB$59))))</f>
        <v>0</v>
      </c>
      <c r="AC55" s="271" t="str">
        <f>IF(AA55="(",")","")</f>
        <v/>
      </c>
      <c r="AD55" s="314"/>
      <c r="AE55" s="347" t="s">
        <v>183</v>
      </c>
      <c r="AF55" s="63"/>
      <c r="AG55" s="63"/>
      <c r="AH55" s="63"/>
      <c r="AI55" s="63"/>
      <c r="AJ55" s="63"/>
      <c r="AK55" s="63"/>
      <c r="AL55" s="63"/>
    </row>
    <row r="56" spans="5:39">
      <c r="E56" s="511"/>
      <c r="F56" s="522"/>
      <c r="G56" s="271" t="str">
        <f>"за "&amp;IF(List_01_reporting_period="","предыдущий год",List_01_reporting_period-1&amp;" год")</f>
        <v>за 2016 год</v>
      </c>
      <c r="H56" s="327">
        <v>5571</v>
      </c>
      <c r="I56" s="290" t="str">
        <f t="array" ref="I56">IF((SUM(IF($AE$57:$AE$59="p",IF(I$57:I$59="(",-J$57:J$59,J$57:J$59))))&lt;0,"(","")</f>
        <v/>
      </c>
      <c r="J56" s="383">
        <f t="array" ref="J56">ABS(SUM(IF($AE$57:$AE$59="p",IF(I$57:I$59="(",-J$57:J$59,J$57:J$59))))</f>
        <v>0</v>
      </c>
      <c r="K56" s="271" t="str">
        <f>IF(I56="(",")","")</f>
        <v/>
      </c>
      <c r="L56" s="290" t="str">
        <f t="array" ref="L56">IF((SUM(IF($AE$57:$AE$59="p",IF(L$57:L$59="(",-M$57:M$59,M$57:M$59))))&lt;0,"(","")</f>
        <v/>
      </c>
      <c r="M56" s="383">
        <f t="array" ref="M56">ABS(SUM(IF($AE$57:$AE$59="p",IF(L$57:L$59="(",-M$57:M$59,M$57:M$59))))</f>
        <v>0</v>
      </c>
      <c r="N56" s="271" t="str">
        <f>IF(L56="(",")","")</f>
        <v/>
      </c>
      <c r="O56" s="290" t="str">
        <f t="array" ref="O56">IF((SUM(IF($AE$57:$AE$59="p",IF(O$57:O$59="(",-P$57:P$59,P$57:P$59))))&lt;0,"(","")</f>
        <v/>
      </c>
      <c r="P56" s="383">
        <f t="array" ref="P56">ABS(SUM(IF($AE$57:$AE$59="p",IF(O$57:O$59="(",-P$57:P$59,P$57:P$59))))</f>
        <v>0</v>
      </c>
      <c r="Q56" s="271" t="str">
        <f>IF(O56="(",")","")</f>
        <v/>
      </c>
      <c r="R56" s="275" t="s">
        <v>181</v>
      </c>
      <c r="S56" s="383">
        <f>SUMIF($AE$57:$AE$59,$AE56,S$57:S$59)</f>
        <v>0</v>
      </c>
      <c r="T56" s="274" t="s">
        <v>182</v>
      </c>
      <c r="U56" s="275" t="s">
        <v>181</v>
      </c>
      <c r="V56" s="383">
        <f>SUMIF($AE$57:$AE$59,$AE56,V$57:V$59)</f>
        <v>0</v>
      </c>
      <c r="W56" s="274" t="s">
        <v>182</v>
      </c>
      <c r="X56" s="275" t="s">
        <v>181</v>
      </c>
      <c r="Y56" s="383">
        <f>SUMIF($AE$57:$AE$59,$AE56,Y$57:Y$59)</f>
        <v>0</v>
      </c>
      <c r="Z56" s="274" t="s">
        <v>182</v>
      </c>
      <c r="AA56" s="290" t="str">
        <f t="array" ref="AA56">IF((SUM(IF($AE$57:$AE$59="p",IF(AA$57:AA$59="(",-AB$57:AB$59,AB$57:AB$59))))&lt;0,"(","")</f>
        <v/>
      </c>
      <c r="AB56" s="383">
        <f t="array" ref="AB56">ABS(SUM(IF($AE$57:$AE$59="p",IF(AA$57:AA$59="(",-AB$57:AB$59,AB$57:AB$59))))</f>
        <v>0</v>
      </c>
      <c r="AC56" s="271" t="str">
        <f>IF(AA56="(",")","")</f>
        <v/>
      </c>
      <c r="AD56" s="314"/>
      <c r="AE56" s="347" t="s">
        <v>184</v>
      </c>
      <c r="AF56" s="63"/>
      <c r="AG56" s="63"/>
      <c r="AH56" s="63"/>
      <c r="AI56" s="63"/>
      <c r="AJ56" s="63"/>
      <c r="AK56" s="63"/>
      <c r="AL56" s="63"/>
    </row>
    <row r="57" spans="5:39">
      <c r="E57" s="511" t="s">
        <v>285</v>
      </c>
      <c r="F57" s="545" t="s">
        <v>284</v>
      </c>
      <c r="G57" s="271" t="str">
        <f>"за "&amp;IF(List_01_reporting_period="","отчётный год",List_01_reporting_period&amp;" год")</f>
        <v>за 2017 год</v>
      </c>
      <c r="H57" s="386" t="s">
        <v>286</v>
      </c>
      <c r="I57" s="243"/>
      <c r="J57" s="273"/>
      <c r="K57" s="271" t="str">
        <f>IF(I57="(",")","")</f>
        <v/>
      </c>
      <c r="L57" s="243"/>
      <c r="M57" s="273"/>
      <c r="N57" s="271" t="str">
        <f>IF(L57="(",")","")</f>
        <v/>
      </c>
      <c r="O57" s="243"/>
      <c r="P57" s="273"/>
      <c r="Q57" s="271" t="str">
        <f>IF(O57="(",")","")</f>
        <v/>
      </c>
      <c r="R57" s="275" t="s">
        <v>181</v>
      </c>
      <c r="S57" s="273"/>
      <c r="T57" s="274" t="s">
        <v>182</v>
      </c>
      <c r="U57" s="275" t="s">
        <v>181</v>
      </c>
      <c r="V57" s="273"/>
      <c r="W57" s="274" t="s">
        <v>182</v>
      </c>
      <c r="X57" s="275" t="s">
        <v>181</v>
      </c>
      <c r="Y57" s="273"/>
      <c r="Z57" s="274" t="s">
        <v>182</v>
      </c>
      <c r="AA57" s="243"/>
      <c r="AB57" s="273"/>
      <c r="AC57" s="271" t="str">
        <f>IF(AA57="(",")","")</f>
        <v/>
      </c>
      <c r="AD57" s="314"/>
      <c r="AE57" s="347" t="s">
        <v>183</v>
      </c>
      <c r="AF57" s="63"/>
      <c r="AG57" s="63"/>
      <c r="AH57" s="63"/>
      <c r="AI57" s="63"/>
      <c r="AJ57" s="63"/>
      <c r="AK57" s="63"/>
      <c r="AL57" s="63"/>
    </row>
    <row r="58" spans="5:39">
      <c r="E58" s="511"/>
      <c r="F58" s="545"/>
      <c r="G58" s="271" t="str">
        <f>"за "&amp;IF(List_01_reporting_period="","предыдущий год",List_01_reporting_period-1&amp;" год")</f>
        <v>за 2016 год</v>
      </c>
      <c r="H58" s="386" t="s">
        <v>287</v>
      </c>
      <c r="I58" s="243"/>
      <c r="J58" s="273"/>
      <c r="K58" s="271" t="str">
        <f>IF(I58="(",")","")</f>
        <v/>
      </c>
      <c r="L58" s="243"/>
      <c r="M58" s="273"/>
      <c r="N58" s="271" t="str">
        <f>IF(L58="(",")","")</f>
        <v/>
      </c>
      <c r="O58" s="243"/>
      <c r="P58" s="273"/>
      <c r="Q58" s="271" t="str">
        <f>IF(O58="(",")","")</f>
        <v/>
      </c>
      <c r="R58" s="275" t="s">
        <v>181</v>
      </c>
      <c r="S58" s="273"/>
      <c r="T58" s="274" t="s">
        <v>182</v>
      </c>
      <c r="U58" s="275" t="s">
        <v>181</v>
      </c>
      <c r="V58" s="273"/>
      <c r="W58" s="274" t="s">
        <v>182</v>
      </c>
      <c r="X58" s="275" t="s">
        <v>181</v>
      </c>
      <c r="Y58" s="273"/>
      <c r="Z58" s="274" t="s">
        <v>182</v>
      </c>
      <c r="AA58" s="243"/>
      <c r="AB58" s="273"/>
      <c r="AC58" s="271" t="str">
        <f>IF(AA58="(",")","")</f>
        <v/>
      </c>
      <c r="AD58" s="314"/>
      <c r="AE58" s="347" t="s">
        <v>184</v>
      </c>
      <c r="AF58" s="63"/>
      <c r="AG58" s="63"/>
      <c r="AH58" s="63"/>
      <c r="AI58" s="63"/>
      <c r="AJ58" s="63"/>
      <c r="AK58" s="63"/>
      <c r="AL58" s="63"/>
    </row>
    <row r="59" spans="5:39">
      <c r="E59" s="396"/>
      <c r="F59" s="422" t="s">
        <v>261</v>
      </c>
      <c r="G59" s="397"/>
      <c r="H59" s="397"/>
      <c r="I59" s="397"/>
      <c r="J59" s="398"/>
      <c r="K59" s="398"/>
      <c r="L59" s="398"/>
      <c r="M59" s="399"/>
      <c r="N59" s="399"/>
      <c r="O59" s="398"/>
      <c r="P59" s="399"/>
      <c r="Q59" s="399"/>
      <c r="R59" s="399"/>
      <c r="S59" s="399"/>
      <c r="T59" s="399"/>
      <c r="U59" s="399"/>
      <c r="V59" s="399"/>
      <c r="W59" s="399"/>
      <c r="X59" s="399"/>
      <c r="Y59" s="399"/>
      <c r="Z59" s="399"/>
      <c r="AA59" s="398"/>
      <c r="AB59" s="398"/>
      <c r="AC59" s="400"/>
      <c r="AD59" s="314"/>
      <c r="AE59" s="314"/>
      <c r="AF59" s="63"/>
      <c r="AG59" s="63"/>
      <c r="AH59" s="63"/>
      <c r="AI59" s="63"/>
      <c r="AJ59" s="63"/>
      <c r="AK59" s="63"/>
      <c r="AL59" s="63"/>
      <c r="AM59" s="134" t="s">
        <v>288</v>
      </c>
    </row>
    <row r="60" spans="5:39">
      <c r="E60" s="511" t="s">
        <v>289</v>
      </c>
      <c r="F60" s="522" t="s">
        <v>290</v>
      </c>
      <c r="G60" s="271" t="str">
        <f>"за "&amp;IF(List_01_reporting_period="","отчётный год",List_01_reporting_period&amp;" год")</f>
        <v>за 2017 год</v>
      </c>
      <c r="H60" s="327">
        <v>5560</v>
      </c>
      <c r="I60" s="290" t="str">
        <f t="array" ref="I60">IF((SUM(IF($AE$62:$AE$64="c",IF(I$62:I$64="(",-J$62:J$64,J$62:J$64))))&lt;0,"(","")</f>
        <v/>
      </c>
      <c r="J60" s="383">
        <f t="array" ref="J60">ABS(SUM(IF($AE$62:$AE$64="c",IF(I$62:I$64="(",-J$62:J$64,J$62:J$64))))</f>
        <v>0</v>
      </c>
      <c r="K60" s="271" t="str">
        <f>IF(I60="(",")","")</f>
        <v/>
      </c>
      <c r="L60" s="290" t="str">
        <f t="array" ref="L60">IF((SUM(IF($AE$62:$AE$64="c",IF(L$62:L$64="(",-M$62:M$64,M$62:M$64))))&lt;0,"(","")</f>
        <v/>
      </c>
      <c r="M60" s="383">
        <f t="array" ref="M60">ABS(SUM(IF($AE$62:$AE$64="c",IF(L$62:L$64="(",-M$62:M$64,M$62:M$64))))</f>
        <v>0</v>
      </c>
      <c r="N60" s="271" t="str">
        <f>IF(L60="(",")","")</f>
        <v/>
      </c>
      <c r="O60" s="290" t="str">
        <f t="array" ref="O60">IF((SUM(IF($AE$62:$AE$64="c",IF(O$62:O$64="(",-P$62:P$64,P$62:P$64))))&lt;0,"(","")</f>
        <v/>
      </c>
      <c r="P60" s="383">
        <f t="array" ref="P60">ABS(SUM(IF($AE$62:$AE$64="c",IF(O$62:O$64="(",-P$62:P$64,P$62:P$64))))</f>
        <v>0</v>
      </c>
      <c r="Q60" s="271" t="str">
        <f>IF(O60="(",")","")</f>
        <v/>
      </c>
      <c r="R60" s="328" t="s">
        <v>181</v>
      </c>
      <c r="S60" s="383">
        <f>SUMIF($AE$62:$AE$64,$AE60,S$62:S$64)</f>
        <v>0</v>
      </c>
      <c r="T60" s="328" t="s">
        <v>182</v>
      </c>
      <c r="U60" s="328" t="s">
        <v>181</v>
      </c>
      <c r="V60" s="383">
        <f>SUMIF($AE$62:$AE$64,$AE60,V$62:V$64)</f>
        <v>0</v>
      </c>
      <c r="W60" s="328" t="s">
        <v>182</v>
      </c>
      <c r="X60" s="290" t="str">
        <f t="array" ref="X60">IF((SUM(IF($AE$62:$AE$64="c",IF(X$62:X$64="(",-Y$62:Y$64,Y$62:Y$64))))&lt;0,"(","")</f>
        <v/>
      </c>
      <c r="Y60" s="383">
        <f t="array" ref="Y60">ABS(SUM(IF($AE$62:$AE$64="c",IF(X$62:X$64="(",-Y$62:Y$64,Y$62:Y$64))))</f>
        <v>0</v>
      </c>
      <c r="Z60" s="271" t="str">
        <f>IF(X60="(",")","")</f>
        <v/>
      </c>
      <c r="AA60" s="290" t="str">
        <f t="array" ref="AA60">IF((SUM(IF($AE$62:$AE$64="c",IF(AA$62:AA$64="(",-AB$62:AB$64,AB$62:AB$64))))&lt;0,"(","")</f>
        <v/>
      </c>
      <c r="AB60" s="383">
        <f t="array" ref="AB60">ABS(SUM(IF($AE$62:$AE$64="c",IF(AA$62:AA$64="(",-AB$62:AB$64,AB$62:AB$64))))</f>
        <v>0</v>
      </c>
      <c r="AC60" s="271" t="str">
        <f>IF(AA60="(",")","")</f>
        <v/>
      </c>
      <c r="AD60" s="314"/>
      <c r="AE60" s="347" t="s">
        <v>183</v>
      </c>
      <c r="AF60" s="63"/>
      <c r="AG60" s="63"/>
      <c r="AH60" s="63"/>
      <c r="AI60" s="63"/>
      <c r="AJ60" s="63"/>
      <c r="AK60" s="63"/>
      <c r="AL60" s="63"/>
    </row>
    <row r="61" spans="5:39">
      <c r="E61" s="511"/>
      <c r="F61" s="522"/>
      <c r="G61" s="271" t="str">
        <f>"за "&amp;IF(List_01_reporting_period="","предыдущий год",List_01_reporting_period-1&amp;" год")</f>
        <v>за 2016 год</v>
      </c>
      <c r="H61" s="327">
        <v>5580</v>
      </c>
      <c r="I61" s="290" t="str">
        <f t="array" ref="I61">IF((SUM(IF($AE$62:$AE$64="p",IF(I$62:I$64="(",-J$62:J$64,J$62:J$64))))&lt;0,"(","")</f>
        <v/>
      </c>
      <c r="J61" s="383">
        <f t="array" ref="J61">ABS(SUM(IF($AE$62:$AE$64="p",IF(I$62:I$64="(",-J$62:J$64,J$62:J$64))))</f>
        <v>0</v>
      </c>
      <c r="K61" s="271" t="str">
        <f>IF(I61="(",")","")</f>
        <v/>
      </c>
      <c r="L61" s="290" t="str">
        <f t="array" ref="L61">IF((SUM(IF($AE$62:$AE$64="p",IF(L$62:L$64="(",-M$62:M$64,M$62:M$64))))&lt;0,"(","")</f>
        <v/>
      </c>
      <c r="M61" s="383">
        <f t="array" ref="M61">ABS(SUM(IF($AE$62:$AE$64="p",IF(L$62:L$64="(",-M$62:M$64,M$62:M$64))))</f>
        <v>0</v>
      </c>
      <c r="N61" s="271" t="str">
        <f>IF(L61="(",")","")</f>
        <v/>
      </c>
      <c r="O61" s="290" t="str">
        <f t="array" ref="O61">IF((SUM(IF($AE$62:$AE$64="p",IF(O$62:O$64="(",-P$62:P$64,P$62:P$64))))&lt;0,"(","")</f>
        <v/>
      </c>
      <c r="P61" s="383">
        <f t="array" ref="P61">ABS(SUM(IF($AE$62:$AE$64="p",IF(O$62:O$64="(",-P$62:P$64,P$62:P$64))))</f>
        <v>0</v>
      </c>
      <c r="Q61" s="271" t="str">
        <f>IF(O61="(",")","")</f>
        <v/>
      </c>
      <c r="R61" s="275" t="s">
        <v>181</v>
      </c>
      <c r="S61" s="383">
        <f>SUMIF($AE$62:$AE$64,$AE61,S$62:S$64)</f>
        <v>0</v>
      </c>
      <c r="T61" s="274" t="s">
        <v>182</v>
      </c>
      <c r="U61" s="275" t="s">
        <v>181</v>
      </c>
      <c r="V61" s="383">
        <f>SUMIF($AE$62:$AE$64,$AE61,V$62:V$64)</f>
        <v>0</v>
      </c>
      <c r="W61" s="274" t="s">
        <v>182</v>
      </c>
      <c r="X61" s="290" t="str">
        <f t="array" ref="X61">IF((SUM(IF($AE$62:$AE$64="p",IF(X$62:X$64="(",-Y$62:Y$64,Y$62:Y$64))))&lt;0,"(","")</f>
        <v/>
      </c>
      <c r="Y61" s="383">
        <f t="array" ref="Y61">ABS(SUM(IF($AE$62:$AE$64="p",IF(X$62:X$64="(",-Y$62:Y$64,Y$62:Y$64))))</f>
        <v>0</v>
      </c>
      <c r="Z61" s="271" t="str">
        <f>IF(X61="(",")","")</f>
        <v/>
      </c>
      <c r="AA61" s="290" t="str">
        <f t="array" ref="AA61">IF((SUM(IF($AE$62:$AE$64="p",IF(AA$62:AA$64="(",-AB$62:AB$64,AB$62:AB$64))))&lt;0,"(","")</f>
        <v/>
      </c>
      <c r="AB61" s="383">
        <f t="array" ref="AB61">ABS(SUM(IF($AE$62:$AE$64="p",IF(AA$62:AA$64="(",-AB$62:AB$64,AB$62:AB$64))))</f>
        <v>0</v>
      </c>
      <c r="AC61" s="271" t="str">
        <f>IF(AA61="(",")","")</f>
        <v/>
      </c>
      <c r="AD61" s="314"/>
      <c r="AE61" s="347" t="s">
        <v>184</v>
      </c>
      <c r="AF61" s="63"/>
      <c r="AG61" s="63"/>
      <c r="AH61" s="63"/>
      <c r="AI61" s="63"/>
      <c r="AJ61" s="63"/>
      <c r="AK61" s="63"/>
      <c r="AL61" s="63"/>
    </row>
    <row r="62" spans="5:39">
      <c r="E62" s="511" t="s">
        <v>291</v>
      </c>
      <c r="F62" s="545" t="s">
        <v>290</v>
      </c>
      <c r="G62" s="271" t="str">
        <f>"за "&amp;IF(List_01_reporting_period="","отчётный год",List_01_reporting_period&amp;" год")</f>
        <v>за 2017 год</v>
      </c>
      <c r="H62" s="386" t="s">
        <v>292</v>
      </c>
      <c r="I62" s="243"/>
      <c r="J62" s="273"/>
      <c r="K62" s="271" t="str">
        <f>IF(I62="(",")","")</f>
        <v/>
      </c>
      <c r="L62" s="243"/>
      <c r="M62" s="273"/>
      <c r="N62" s="271" t="str">
        <f>IF(L62="(",")","")</f>
        <v/>
      </c>
      <c r="O62" s="243"/>
      <c r="P62" s="273"/>
      <c r="Q62" s="271" t="str">
        <f>IF(O62="(",")","")</f>
        <v/>
      </c>
      <c r="R62" s="275" t="s">
        <v>181</v>
      </c>
      <c r="S62" s="273"/>
      <c r="T62" s="274" t="s">
        <v>182</v>
      </c>
      <c r="U62" s="275" t="s">
        <v>181</v>
      </c>
      <c r="V62" s="273"/>
      <c r="W62" s="274" t="s">
        <v>182</v>
      </c>
      <c r="X62" s="243"/>
      <c r="Y62" s="273"/>
      <c r="Z62" s="271" t="str">
        <f>IF(X62="(",")","")</f>
        <v/>
      </c>
      <c r="AA62" s="243"/>
      <c r="AB62" s="273"/>
      <c r="AC62" s="271" t="str">
        <f>IF(AA62="(",")","")</f>
        <v/>
      </c>
      <c r="AD62" s="314"/>
      <c r="AE62" s="347" t="s">
        <v>183</v>
      </c>
      <c r="AF62" s="63"/>
      <c r="AG62" s="63"/>
      <c r="AH62" s="63"/>
      <c r="AI62" s="63"/>
      <c r="AJ62" s="63"/>
      <c r="AK62" s="63"/>
      <c r="AL62" s="63"/>
    </row>
    <row r="63" spans="5:39">
      <c r="E63" s="511"/>
      <c r="F63" s="545"/>
      <c r="G63" s="271" t="str">
        <f>"за "&amp;IF(List_01_reporting_period="","предыдущий год",List_01_reporting_period-1&amp;" год")</f>
        <v>за 2016 год</v>
      </c>
      <c r="H63" s="386" t="s">
        <v>293</v>
      </c>
      <c r="I63" s="243"/>
      <c r="J63" s="273"/>
      <c r="K63" s="271" t="str">
        <f>IF(I63="(",")","")</f>
        <v/>
      </c>
      <c r="L63" s="243"/>
      <c r="M63" s="273"/>
      <c r="N63" s="271" t="str">
        <f>IF(L63="(",")","")</f>
        <v/>
      </c>
      <c r="O63" s="243"/>
      <c r="P63" s="273"/>
      <c r="Q63" s="271" t="str">
        <f>IF(O63="(",")","")</f>
        <v/>
      </c>
      <c r="R63" s="275" t="s">
        <v>181</v>
      </c>
      <c r="S63" s="273"/>
      <c r="T63" s="274" t="s">
        <v>182</v>
      </c>
      <c r="U63" s="275" t="s">
        <v>181</v>
      </c>
      <c r="V63" s="273"/>
      <c r="W63" s="274" t="s">
        <v>182</v>
      </c>
      <c r="X63" s="243"/>
      <c r="Y63" s="273"/>
      <c r="Z63" s="271" t="str">
        <f>IF(X63="(",")","")</f>
        <v/>
      </c>
      <c r="AA63" s="243"/>
      <c r="AB63" s="273"/>
      <c r="AC63" s="271" t="str">
        <f>IF(AA63="(",")","")</f>
        <v/>
      </c>
      <c r="AD63" s="314"/>
      <c r="AE63" s="347" t="s">
        <v>184</v>
      </c>
      <c r="AF63" s="63"/>
      <c r="AG63" s="63"/>
      <c r="AH63" s="63"/>
      <c r="AI63" s="63"/>
      <c r="AJ63" s="63"/>
      <c r="AK63" s="63"/>
      <c r="AL63" s="63"/>
    </row>
    <row r="64" spans="5:39">
      <c r="E64" s="396"/>
      <c r="F64" s="422" t="s">
        <v>261</v>
      </c>
      <c r="G64" s="397"/>
      <c r="H64" s="397"/>
      <c r="I64" s="397"/>
      <c r="J64" s="398"/>
      <c r="K64" s="398"/>
      <c r="L64" s="399"/>
      <c r="M64" s="399"/>
      <c r="N64" s="399"/>
      <c r="O64" s="398"/>
      <c r="P64" s="399"/>
      <c r="Q64" s="399"/>
      <c r="R64" s="398"/>
      <c r="S64" s="399"/>
      <c r="T64" s="399"/>
      <c r="U64" s="399"/>
      <c r="V64" s="399"/>
      <c r="W64" s="399"/>
      <c r="X64" s="399"/>
      <c r="Y64" s="399"/>
      <c r="Z64" s="399"/>
      <c r="AA64" s="399"/>
      <c r="AB64" s="398"/>
      <c r="AC64" s="400"/>
      <c r="AD64" s="314"/>
      <c r="AE64" s="347"/>
      <c r="AF64" s="63"/>
      <c r="AG64" s="63"/>
      <c r="AH64" s="63"/>
      <c r="AI64" s="63"/>
      <c r="AJ64" s="63"/>
      <c r="AK64" s="63"/>
      <c r="AL64" s="63"/>
      <c r="AM64" s="134" t="s">
        <v>294</v>
      </c>
    </row>
    <row r="65" spans="5:39">
      <c r="E65" s="511" t="s">
        <v>295</v>
      </c>
      <c r="F65" s="522" t="s">
        <v>270</v>
      </c>
      <c r="G65" s="271" t="str">
        <f>"за "&amp;IF(List_01_reporting_period="","отчётный год",List_01_reporting_period&amp;" год")</f>
        <v>за 2017 год</v>
      </c>
      <c r="H65" s="327">
        <v>5550</v>
      </c>
      <c r="I65" s="290" t="str">
        <f>IF((IF(I55="(",-J55,J55)+IF(I60="(",-J60,J60))&lt;0,"(","")</f>
        <v/>
      </c>
      <c r="J65" s="383">
        <f>ABS(IF(I55="(",-J55,J55)+IF(I60="(",-J60,J60))</f>
        <v>0</v>
      </c>
      <c r="K65" s="271" t="str">
        <f>IF(I65="(",")","")</f>
        <v/>
      </c>
      <c r="L65" s="290" t="str">
        <f>IF((IF(L55="(",-M55,M55)+IF(L60="(",-M60,M60))&lt;0,"(","")</f>
        <v/>
      </c>
      <c r="M65" s="383">
        <f>ABS(IF(L55="(",-M55,M55)+IF(L60="(",-M60,M60))</f>
        <v>0</v>
      </c>
      <c r="N65" s="271" t="str">
        <f>IF(L65="(",")","")</f>
        <v/>
      </c>
      <c r="O65" s="290" t="str">
        <f>IF((IF(O55="(",-P55,P55)+IF(O60="(",-P60,P60))&lt;0,"(","")</f>
        <v/>
      </c>
      <c r="P65" s="383">
        <f>ABS(IF(O55="(",-P55,P55)+IF(O60="(",-P60,P60))</f>
        <v>0</v>
      </c>
      <c r="Q65" s="271" t="str">
        <f>IF(O65="(",")","")</f>
        <v/>
      </c>
      <c r="R65" s="328" t="s">
        <v>181</v>
      </c>
      <c r="S65" s="383">
        <f>S55+S60</f>
        <v>0</v>
      </c>
      <c r="T65" s="274" t="s">
        <v>182</v>
      </c>
      <c r="U65" s="328" t="s">
        <v>181</v>
      </c>
      <c r="V65" s="383">
        <f>V55+V60</f>
        <v>0</v>
      </c>
      <c r="W65" s="328" t="s">
        <v>182</v>
      </c>
      <c r="X65" s="328"/>
      <c r="Y65" s="328" t="s">
        <v>227</v>
      </c>
      <c r="Z65" s="328"/>
      <c r="AA65" s="290" t="str">
        <f>IF((IF(AA55="(",-AB55,AB55)+IF(AA60="(",-AB60,AB60))&lt;0,"(","")</f>
        <v/>
      </c>
      <c r="AB65" s="383">
        <f>ABS(IF(AA55="(",-AB55,AB55)+IF(AA60="(",-AB60,AB60))</f>
        <v>0</v>
      </c>
      <c r="AC65" s="271" t="str">
        <f>IF(AA65="(",")","")</f>
        <v/>
      </c>
      <c r="AD65" s="314"/>
      <c r="AE65" s="347" t="s">
        <v>183</v>
      </c>
      <c r="AF65" s="63"/>
      <c r="AG65" s="63"/>
      <c r="AH65" s="63"/>
      <c r="AI65" s="63"/>
      <c r="AJ65" s="63"/>
      <c r="AK65" s="63"/>
      <c r="AL65" s="63"/>
    </row>
    <row r="66" spans="5:39">
      <c r="E66" s="511"/>
      <c r="F66" s="522"/>
      <c r="G66" s="271" t="str">
        <f>"за "&amp;IF(List_01_reporting_period="","предыдущий год",List_01_reporting_period-1&amp;" год")</f>
        <v>за 2016 год</v>
      </c>
      <c r="H66" s="327">
        <v>5570</v>
      </c>
      <c r="I66" s="290" t="str">
        <f>IF((IF(I56="(",-J56,J56)+IF(I61="(",-J61,J61))&lt;0,"(","")</f>
        <v/>
      </c>
      <c r="J66" s="383">
        <f>ABS(IF(I56="(",-J56,J56)+IF(I61="(",-J61,J61))</f>
        <v>0</v>
      </c>
      <c r="K66" s="271" t="str">
        <f>IF(I66="(",")","")</f>
        <v/>
      </c>
      <c r="L66" s="290" t="str">
        <f>IF((IF(L56="(",-M56,M56)+IF(L61="(",-M61,M61))&lt;0,"(","")</f>
        <v/>
      </c>
      <c r="M66" s="383">
        <f>ABS(IF(L56="(",-M56,M56)+IF(L61="(",-M61,M61))</f>
        <v>0</v>
      </c>
      <c r="N66" s="271" t="str">
        <f>IF(L66="(",")","")</f>
        <v/>
      </c>
      <c r="O66" s="290" t="str">
        <f>IF((IF(O56="(",-P56,P56)+IF(O61="(",-P61,P61))&lt;0,"(","")</f>
        <v/>
      </c>
      <c r="P66" s="383">
        <f>ABS(IF(O56="(",-P56,P56)+IF(O61="(",-P61,P61))</f>
        <v>0</v>
      </c>
      <c r="Q66" s="271" t="str">
        <f>IF(O66="(",")","")</f>
        <v/>
      </c>
      <c r="R66" s="274" t="s">
        <v>181</v>
      </c>
      <c r="S66" s="383">
        <f>S56+S61</f>
        <v>0</v>
      </c>
      <c r="T66" s="274" t="s">
        <v>182</v>
      </c>
      <c r="U66" s="275" t="s">
        <v>181</v>
      </c>
      <c r="V66" s="383">
        <f>V56+V61</f>
        <v>0</v>
      </c>
      <c r="W66" s="274" t="s">
        <v>182</v>
      </c>
      <c r="X66" s="275"/>
      <c r="Y66" s="328" t="s">
        <v>227</v>
      </c>
      <c r="Z66" s="274"/>
      <c r="AA66" s="290" t="str">
        <f>IF((IF(AA56="(",-AB56,AB56)+IF(AA61="(",-AB61,AB61))&lt;0,"(","")</f>
        <v/>
      </c>
      <c r="AB66" s="383">
        <f>ABS(IF(AA56="(",-AB56,AB56)+IF(AA61="(",-AB61,AB61))</f>
        <v>0</v>
      </c>
      <c r="AC66" s="271" t="str">
        <f>IF(AA66="(",")","")</f>
        <v/>
      </c>
      <c r="AD66" s="314"/>
      <c r="AE66" s="347" t="s">
        <v>184</v>
      </c>
      <c r="AF66" s="63"/>
      <c r="AG66" s="63"/>
      <c r="AH66" s="63"/>
      <c r="AI66" s="63"/>
      <c r="AJ66" s="63"/>
      <c r="AK66" s="63"/>
      <c r="AL66" s="63"/>
    </row>
    <row r="67" spans="5:39">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314"/>
      <c r="AE67" s="347"/>
      <c r="AF67" s="63"/>
      <c r="AG67" s="63"/>
      <c r="AH67" s="63"/>
      <c r="AI67" s="63"/>
      <c r="AJ67" s="63"/>
      <c r="AK67" s="63"/>
      <c r="AL67" s="63"/>
    </row>
    <row r="68" spans="5:39" ht="14.25">
      <c r="E68" s="335" t="s">
        <v>197</v>
      </c>
      <c r="F68" s="336" t="s">
        <v>296</v>
      </c>
      <c r="G68" s="63"/>
      <c r="H68" s="63"/>
      <c r="I68" s="63"/>
      <c r="J68" s="63"/>
      <c r="K68" s="63"/>
      <c r="L68" s="63"/>
      <c r="M68" s="63"/>
      <c r="N68" s="63"/>
      <c r="O68" s="63"/>
      <c r="P68" s="63"/>
      <c r="Q68" s="63"/>
      <c r="R68" s="63"/>
      <c r="S68" s="63"/>
      <c r="T68" s="63"/>
      <c r="U68" s="63"/>
      <c r="V68" s="63"/>
      <c r="W68" s="63"/>
      <c r="X68" s="63"/>
      <c r="Y68" s="63"/>
      <c r="Z68" s="63"/>
      <c r="AA68" s="63"/>
      <c r="AB68" s="63"/>
      <c r="AC68" s="63"/>
      <c r="AD68" s="314"/>
      <c r="AE68" s="347"/>
      <c r="AF68" s="63"/>
      <c r="AG68" s="63"/>
      <c r="AH68" s="63"/>
      <c r="AI68" s="63"/>
      <c r="AJ68" s="63"/>
      <c r="AK68" s="63"/>
      <c r="AL68" s="63"/>
    </row>
    <row r="69" spans="5:39">
      <c r="E69" s="314"/>
      <c r="F69" s="314"/>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4"/>
      <c r="AE69" s="314"/>
      <c r="AF69" s="63"/>
      <c r="AG69" s="63"/>
      <c r="AH69" s="63"/>
      <c r="AI69" s="63"/>
      <c r="AJ69" s="63"/>
      <c r="AK69" s="63"/>
      <c r="AL69" s="63"/>
    </row>
    <row r="70" spans="5:39">
      <c r="E70" s="314"/>
      <c r="F70" s="314"/>
      <c r="G70" s="314"/>
      <c r="H70" s="314"/>
      <c r="I70" s="314"/>
      <c r="J70" s="314"/>
      <c r="K70" s="314"/>
      <c r="L70" s="314"/>
      <c r="M70" s="314"/>
      <c r="N70" s="314"/>
      <c r="O70" s="314"/>
      <c r="P70" s="314"/>
      <c r="Q70" s="314"/>
      <c r="R70" s="63"/>
      <c r="S70" s="63"/>
      <c r="T70" s="63"/>
      <c r="U70" s="63"/>
      <c r="V70" s="63"/>
      <c r="W70" s="63"/>
      <c r="X70" s="63"/>
      <c r="Y70" s="63"/>
      <c r="Z70" s="63"/>
      <c r="AA70" s="63"/>
      <c r="AB70" s="63"/>
      <c r="AC70" s="63"/>
      <c r="AD70" s="63"/>
      <c r="AE70" s="63"/>
      <c r="AF70" s="63"/>
      <c r="AG70" s="63"/>
      <c r="AH70" s="63"/>
      <c r="AI70" s="63"/>
      <c r="AJ70" s="63"/>
      <c r="AK70" s="63"/>
      <c r="AL70" s="63"/>
    </row>
    <row r="71" spans="5:39">
      <c r="E71" s="513" t="s">
        <v>297</v>
      </c>
      <c r="F71" s="513"/>
      <c r="G71" s="513"/>
      <c r="H71" s="513"/>
      <c r="I71" s="513"/>
      <c r="J71" s="513"/>
      <c r="K71" s="513"/>
      <c r="L71" s="513"/>
      <c r="M71" s="513"/>
      <c r="N71" s="513"/>
      <c r="O71" s="513"/>
      <c r="P71" s="513"/>
      <c r="Q71" s="513"/>
      <c r="R71" s="401"/>
      <c r="S71" s="63"/>
      <c r="T71" s="63"/>
      <c r="U71" s="63"/>
      <c r="V71" s="63"/>
      <c r="W71" s="63"/>
      <c r="X71" s="63"/>
      <c r="Y71" s="63"/>
      <c r="Z71" s="63"/>
      <c r="AA71" s="63"/>
      <c r="AB71" s="63"/>
      <c r="AC71" s="63"/>
      <c r="AD71" s="63"/>
      <c r="AE71" s="63"/>
      <c r="AF71" s="63"/>
      <c r="AG71" s="63"/>
      <c r="AH71" s="63"/>
      <c r="AI71" s="63"/>
      <c r="AJ71" s="63"/>
      <c r="AK71" s="63"/>
      <c r="AL71" s="63"/>
    </row>
    <row r="72" spans="5:39">
      <c r="E72" s="514"/>
      <c r="F72" s="514"/>
      <c r="G72" s="514"/>
      <c r="H72" s="514"/>
      <c r="I72" s="514"/>
      <c r="J72" s="514"/>
      <c r="K72" s="514"/>
      <c r="L72" s="514"/>
      <c r="M72" s="514"/>
      <c r="N72" s="514"/>
      <c r="O72" s="514"/>
      <c r="P72" s="514"/>
      <c r="Q72" s="514"/>
      <c r="R72" s="323"/>
      <c r="S72" s="314"/>
      <c r="T72" s="63"/>
      <c r="U72" s="63"/>
      <c r="V72" s="63"/>
      <c r="W72" s="63"/>
      <c r="X72" s="63"/>
      <c r="Y72" s="63"/>
      <c r="Z72" s="63"/>
      <c r="AA72" s="63"/>
      <c r="AB72" s="63"/>
      <c r="AC72" s="63"/>
      <c r="AD72" s="63"/>
      <c r="AE72" s="63"/>
      <c r="AF72" s="63"/>
      <c r="AG72" s="63"/>
      <c r="AH72" s="63"/>
      <c r="AI72" s="63"/>
      <c r="AJ72" s="63"/>
      <c r="AK72" s="63"/>
      <c r="AL72" s="63"/>
    </row>
    <row r="73" spans="5:39">
      <c r="E73" s="323"/>
      <c r="F73" s="323"/>
      <c r="G73" s="323"/>
      <c r="H73" s="323"/>
      <c r="I73" s="323"/>
      <c r="J73" s="323"/>
      <c r="K73" s="323"/>
      <c r="L73" s="323"/>
      <c r="M73" s="323"/>
      <c r="N73" s="323"/>
      <c r="O73" s="323"/>
      <c r="P73" s="325"/>
      <c r="Q73" s="323"/>
      <c r="R73" s="323"/>
      <c r="S73" s="63"/>
      <c r="T73" s="63"/>
      <c r="U73" s="63"/>
      <c r="V73" s="63"/>
      <c r="W73" s="63"/>
      <c r="X73" s="63"/>
      <c r="Y73" s="63"/>
      <c r="Z73" s="63"/>
      <c r="AA73" s="63"/>
      <c r="AB73" s="63"/>
      <c r="AC73" s="63"/>
      <c r="AD73" s="63"/>
      <c r="AE73" s="63"/>
      <c r="AF73" s="63"/>
      <c r="AG73" s="63"/>
      <c r="AH73" s="63"/>
      <c r="AI73" s="63"/>
      <c r="AJ73" s="63"/>
      <c r="AK73" s="63"/>
      <c r="AL73" s="63"/>
    </row>
    <row r="74" spans="5:39" ht="38.1" customHeight="1">
      <c r="E74" s="340" t="s">
        <v>167</v>
      </c>
      <c r="F74" s="516" t="s">
        <v>168</v>
      </c>
      <c r="G74" s="516"/>
      <c r="H74" s="340" t="s">
        <v>5</v>
      </c>
      <c r="I74" s="527" t="str">
        <f>"На 31 декабря "&amp;IF(List_01_reporting_period = "","отчётную дату отчётного года",List_01_reporting_period&amp; " г.")</f>
        <v>На 31 декабря 2017 г.</v>
      </c>
      <c r="J74" s="528"/>
      <c r="K74" s="529"/>
      <c r="L74" s="516" t="str">
        <f>"На 31 декабря "&amp;IF(List_01_reporting_period = "","предыдущего года",List_01_reporting_period-1&amp; " г.")</f>
        <v>На 31 декабря 2016 г.</v>
      </c>
      <c r="M74" s="516"/>
      <c r="N74" s="516"/>
      <c r="O74" s="516" t="str">
        <f>"На 31 декабря "&amp;IF(List_01_reporting_period = "","года, предшествующего предыдущему",List_01_reporting_period-2&amp; " г.")</f>
        <v>На 31 декабря 2015 г.</v>
      </c>
      <c r="P74" s="516"/>
      <c r="Q74" s="516"/>
      <c r="R74" s="314"/>
      <c r="S74" s="63"/>
      <c r="T74" s="63"/>
      <c r="U74" s="63"/>
      <c r="V74" s="63"/>
      <c r="W74" s="63"/>
      <c r="X74" s="63"/>
      <c r="Y74" s="63"/>
      <c r="Z74" s="63"/>
      <c r="AA74" s="63"/>
      <c r="AB74" s="63"/>
      <c r="AC74" s="63"/>
      <c r="AD74" s="63"/>
      <c r="AE74" s="63"/>
      <c r="AF74" s="63"/>
      <c r="AG74" s="63"/>
      <c r="AH74" s="63"/>
      <c r="AI74" s="63"/>
      <c r="AJ74" s="63"/>
      <c r="AK74" s="63"/>
      <c r="AL74" s="63"/>
    </row>
    <row r="75" spans="5:39" s="359" customFormat="1">
      <c r="E75" s="358">
        <v>1</v>
      </c>
      <c r="F75" s="517">
        <v>2</v>
      </c>
      <c r="G75" s="517"/>
      <c r="H75" s="358">
        <v>3</v>
      </c>
      <c r="I75" s="358"/>
      <c r="J75" s="358">
        <v>4</v>
      </c>
      <c r="K75" s="358"/>
      <c r="L75" s="517">
        <v>5</v>
      </c>
      <c r="M75" s="517"/>
      <c r="N75" s="517"/>
      <c r="O75" s="358"/>
      <c r="P75" s="358">
        <v>6</v>
      </c>
      <c r="Q75" s="358"/>
      <c r="R75" s="360"/>
      <c r="S75" s="361"/>
      <c r="T75" s="361"/>
      <c r="U75" s="361"/>
      <c r="V75" s="361"/>
      <c r="W75" s="361"/>
      <c r="X75" s="361"/>
      <c r="Y75" s="361"/>
      <c r="Z75" s="361"/>
      <c r="AA75" s="361"/>
      <c r="AB75" s="361"/>
      <c r="AC75" s="361"/>
      <c r="AD75" s="361"/>
      <c r="AE75" s="361"/>
      <c r="AF75" s="361"/>
      <c r="AG75" s="361"/>
      <c r="AH75" s="361"/>
      <c r="AI75" s="361"/>
      <c r="AJ75" s="361"/>
      <c r="AK75" s="361"/>
      <c r="AL75" s="361"/>
      <c r="AM75" s="134"/>
    </row>
    <row r="76" spans="5:39">
      <c r="E76" s="343" t="s">
        <v>298</v>
      </c>
      <c r="F76" s="518" t="s">
        <v>275</v>
      </c>
      <c r="G76" s="518"/>
      <c r="H76" s="340">
        <v>5590</v>
      </c>
      <c r="I76" s="290" t="str">
        <f>IF((SUMIF(I77:I78,"",J77:J78)-SUMIF(I77:I78,"(",J77:J78))&lt;0,"(","")</f>
        <v/>
      </c>
      <c r="J76" s="383">
        <f>ABS(SUMIF(I77:I78,"",J77:J78)-SUMIF(I77:I78,"(",J77:J78))</f>
        <v>0</v>
      </c>
      <c r="K76" s="271" t="str">
        <f>IF(I76="(",")","")</f>
        <v/>
      </c>
      <c r="L76" s="290" t="str">
        <f>IF((SUMIF(L77:L78,"",M77:M78)-SUMIF(L77:L78,"(",M77:M78))&lt;0,"(","")</f>
        <v/>
      </c>
      <c r="M76" s="383">
        <f>ABS(SUMIF(L77:L78,"",M77:M78)-SUMIF(L77:L78,"(",M77:M78))</f>
        <v>0</v>
      </c>
      <c r="N76" s="271" t="str">
        <f>IF(L76="(",")","")</f>
        <v/>
      </c>
      <c r="O76" s="290" t="str">
        <f>IF((SUMIF(O77:O78,"",P77:P78)-SUMIF(O77:O78,"(",P77:P78))&lt;0,"(","")</f>
        <v/>
      </c>
      <c r="P76" s="383">
        <f>ABS(SUMIF(O77:O78,"",P77:P78)-SUMIF(O77:O78,"(",P77:P78))</f>
        <v>0</v>
      </c>
      <c r="Q76" s="271" t="str">
        <f>IF(O76="(",")","")</f>
        <v/>
      </c>
      <c r="R76" s="337"/>
      <c r="S76" s="334"/>
      <c r="T76" s="63"/>
      <c r="U76" s="63"/>
      <c r="V76" s="63"/>
      <c r="W76" s="63"/>
      <c r="X76" s="63"/>
      <c r="Y76" s="63"/>
      <c r="Z76" s="63"/>
      <c r="AA76" s="63"/>
      <c r="AB76" s="63"/>
      <c r="AC76" s="63"/>
      <c r="AD76" s="63"/>
      <c r="AE76" s="63"/>
      <c r="AF76" s="63"/>
      <c r="AG76" s="63"/>
      <c r="AH76" s="63"/>
      <c r="AI76" s="63"/>
      <c r="AJ76" s="63"/>
      <c r="AK76" s="63"/>
      <c r="AL76" s="63"/>
    </row>
    <row r="77" spans="5:39">
      <c r="E77" s="343" t="s">
        <v>299</v>
      </c>
      <c r="F77" s="564" t="s">
        <v>275</v>
      </c>
      <c r="G77" s="565"/>
      <c r="H77" s="386" t="s">
        <v>300</v>
      </c>
      <c r="I77" s="243"/>
      <c r="J77" s="273"/>
      <c r="K77" s="271" t="str">
        <f>IF(I77="(",")","")</f>
        <v/>
      </c>
      <c r="L77" s="243"/>
      <c r="M77" s="273"/>
      <c r="N77" s="271" t="str">
        <f>IF(L77="(",")","")</f>
        <v/>
      </c>
      <c r="O77" s="243"/>
      <c r="P77" s="273"/>
      <c r="Q77" s="271" t="str">
        <f>IF(O77="(",")","")</f>
        <v/>
      </c>
      <c r="R77" s="337"/>
      <c r="S77" s="334"/>
      <c r="T77" s="63"/>
      <c r="U77" s="63"/>
      <c r="V77" s="63"/>
      <c r="W77" s="63"/>
      <c r="X77" s="63"/>
      <c r="Y77" s="63"/>
      <c r="Z77" s="63"/>
      <c r="AA77" s="63"/>
      <c r="AB77" s="63"/>
      <c r="AC77" s="63"/>
      <c r="AD77" s="63"/>
      <c r="AE77" s="63"/>
      <c r="AF77" s="63"/>
      <c r="AG77" s="63"/>
      <c r="AH77" s="63"/>
      <c r="AI77" s="63"/>
      <c r="AJ77" s="63"/>
      <c r="AK77" s="63"/>
      <c r="AL77" s="63"/>
    </row>
    <row r="78" spans="5:39">
      <c r="E78" s="402"/>
      <c r="F78" s="421" t="s">
        <v>261</v>
      </c>
      <c r="G78" s="403"/>
      <c r="H78" s="403"/>
      <c r="I78" s="403"/>
      <c r="J78" s="404"/>
      <c r="K78" s="404"/>
      <c r="L78" s="403"/>
      <c r="M78" s="404"/>
      <c r="N78" s="404"/>
      <c r="O78" s="404"/>
      <c r="P78" s="404"/>
      <c r="Q78" s="405"/>
      <c r="R78" s="337"/>
      <c r="S78" s="334"/>
      <c r="T78" s="63"/>
      <c r="U78" s="63"/>
      <c r="V78" s="63"/>
      <c r="W78" s="63"/>
      <c r="X78" s="63"/>
      <c r="Y78" s="63"/>
      <c r="Z78" s="63"/>
      <c r="AA78" s="63"/>
      <c r="AB78" s="63"/>
      <c r="AC78" s="63"/>
      <c r="AD78" s="63"/>
      <c r="AE78" s="63"/>
      <c r="AF78" s="63"/>
      <c r="AG78" s="63"/>
      <c r="AH78" s="63"/>
      <c r="AI78" s="63"/>
      <c r="AJ78" s="63"/>
      <c r="AK78" s="63"/>
      <c r="AL78" s="63"/>
      <c r="AM78" s="134" t="s">
        <v>301</v>
      </c>
    </row>
    <row r="79" spans="5:39">
      <c r="E79" s="314"/>
      <c r="F79" s="314"/>
      <c r="G79" s="314"/>
      <c r="H79" s="314"/>
      <c r="I79" s="314"/>
      <c r="J79" s="314"/>
      <c r="K79" s="314"/>
      <c r="L79" s="314"/>
      <c r="M79" s="314"/>
      <c r="N79" s="314"/>
      <c r="O79" s="337"/>
      <c r="P79" s="337"/>
      <c r="Q79" s="337"/>
      <c r="R79" s="337"/>
      <c r="S79" s="334"/>
      <c r="T79" s="63"/>
      <c r="U79" s="63"/>
      <c r="V79" s="63"/>
      <c r="W79" s="63"/>
      <c r="X79" s="63"/>
      <c r="Y79" s="63"/>
      <c r="Z79" s="63"/>
      <c r="AA79" s="63"/>
      <c r="AB79" s="63"/>
      <c r="AC79" s="63"/>
      <c r="AD79" s="63"/>
      <c r="AE79" s="63"/>
      <c r="AF79" s="63"/>
      <c r="AG79" s="63"/>
      <c r="AH79" s="63"/>
      <c r="AI79" s="63"/>
      <c r="AJ79" s="63"/>
      <c r="AK79" s="63"/>
      <c r="AL79" s="63"/>
    </row>
    <row r="80" spans="5:39">
      <c r="E80" s="314"/>
      <c r="F80" s="314"/>
      <c r="G80" s="314"/>
      <c r="H80" s="314"/>
      <c r="I80" s="314"/>
      <c r="J80" s="314"/>
      <c r="K80" s="314"/>
      <c r="L80" s="314"/>
      <c r="M80" s="314"/>
      <c r="N80" s="314"/>
      <c r="O80" s="334"/>
      <c r="P80" s="334"/>
      <c r="Q80" s="334"/>
      <c r="R80" s="334"/>
      <c r="S80" s="334"/>
      <c r="T80" s="63"/>
      <c r="U80" s="63"/>
      <c r="V80" s="63"/>
      <c r="W80" s="63"/>
      <c r="X80" s="63"/>
      <c r="Y80" s="63"/>
      <c r="Z80" s="63"/>
      <c r="AA80" s="63"/>
      <c r="AB80" s="63"/>
      <c r="AC80" s="63"/>
      <c r="AD80" s="63"/>
      <c r="AE80" s="63"/>
      <c r="AF80" s="63"/>
      <c r="AG80" s="63"/>
      <c r="AH80" s="63"/>
      <c r="AI80" s="63"/>
      <c r="AJ80" s="63"/>
      <c r="AK80" s="63"/>
      <c r="AL80" s="63"/>
    </row>
    <row r="81" spans="5:39">
      <c r="E81" s="513" t="s">
        <v>302</v>
      </c>
      <c r="F81" s="513"/>
      <c r="G81" s="513"/>
      <c r="H81" s="513"/>
      <c r="I81" s="513"/>
      <c r="J81" s="513"/>
      <c r="K81" s="513"/>
      <c r="L81" s="513"/>
      <c r="M81" s="513"/>
      <c r="N81" s="513"/>
      <c r="O81" s="338"/>
      <c r="P81" s="337"/>
      <c r="Q81" s="334"/>
      <c r="R81" s="334"/>
      <c r="S81" s="334"/>
      <c r="T81" s="63"/>
      <c r="U81" s="63"/>
      <c r="V81" s="63"/>
      <c r="W81" s="63"/>
      <c r="X81" s="63"/>
      <c r="Y81" s="63"/>
      <c r="Z81" s="63"/>
      <c r="AA81" s="63"/>
      <c r="AB81" s="63"/>
      <c r="AC81" s="63"/>
      <c r="AD81" s="63"/>
      <c r="AE81" s="63"/>
      <c r="AF81" s="63"/>
      <c r="AG81" s="63"/>
      <c r="AH81" s="63"/>
      <c r="AI81" s="63"/>
      <c r="AJ81" s="63"/>
      <c r="AK81" s="63"/>
      <c r="AL81" s="63"/>
    </row>
    <row r="82" spans="5:39">
      <c r="E82" s="514"/>
      <c r="F82" s="514"/>
      <c r="G82" s="514"/>
      <c r="H82" s="514"/>
      <c r="I82" s="514"/>
      <c r="J82" s="514"/>
      <c r="K82" s="514"/>
      <c r="L82" s="514"/>
      <c r="M82" s="514"/>
      <c r="N82" s="514"/>
      <c r="O82" s="339"/>
      <c r="P82" s="334"/>
      <c r="Q82" s="334"/>
      <c r="R82" s="334"/>
      <c r="S82" s="334"/>
      <c r="T82" s="63"/>
      <c r="U82" s="63"/>
      <c r="V82" s="63"/>
      <c r="W82" s="63"/>
      <c r="X82" s="63"/>
      <c r="Y82" s="63"/>
      <c r="Z82" s="63"/>
      <c r="AA82" s="63"/>
      <c r="AB82" s="63"/>
      <c r="AC82" s="63"/>
      <c r="AD82" s="63"/>
      <c r="AE82" s="63"/>
      <c r="AF82" s="63"/>
      <c r="AG82" s="63"/>
      <c r="AH82" s="63"/>
      <c r="AI82" s="63"/>
      <c r="AJ82" s="63"/>
      <c r="AK82" s="63"/>
      <c r="AL82" s="63"/>
    </row>
    <row r="83" spans="5:39">
      <c r="E83" s="323"/>
      <c r="F83" s="323"/>
      <c r="G83" s="323"/>
      <c r="H83" s="323"/>
      <c r="I83" s="323"/>
      <c r="J83" s="323"/>
      <c r="K83" s="323"/>
      <c r="L83" s="323"/>
      <c r="M83" s="323"/>
      <c r="N83" s="323"/>
      <c r="O83" s="339"/>
      <c r="P83" s="334"/>
      <c r="Q83" s="334"/>
      <c r="R83" s="334"/>
      <c r="S83" s="334"/>
      <c r="T83" s="63"/>
      <c r="U83" s="63"/>
      <c r="V83" s="63"/>
      <c r="W83" s="63"/>
      <c r="X83" s="63"/>
      <c r="Y83" s="63"/>
      <c r="Z83" s="63"/>
      <c r="AA83" s="63"/>
      <c r="AB83" s="63"/>
      <c r="AC83" s="63"/>
      <c r="AD83" s="63"/>
      <c r="AE83" s="63"/>
      <c r="AF83" s="63"/>
      <c r="AG83" s="63"/>
      <c r="AH83" s="63"/>
      <c r="AI83" s="63"/>
      <c r="AJ83" s="63"/>
      <c r="AK83" s="63"/>
      <c r="AL83" s="63"/>
    </row>
    <row r="84" spans="5:39" ht="25.5">
      <c r="E84" s="340" t="s">
        <v>167</v>
      </c>
      <c r="F84" s="516" t="s">
        <v>168</v>
      </c>
      <c r="G84" s="516"/>
      <c r="H84" s="340" t="s">
        <v>5</v>
      </c>
      <c r="I84" s="516" t="str">
        <f>"За "&amp;IF(List_01_reporting_period = "","отчётный год",List_01_reporting_period&amp; " г.")</f>
        <v>За 2017 г.</v>
      </c>
      <c r="J84" s="516"/>
      <c r="K84" s="516"/>
      <c r="L84" s="516" t="str">
        <f>"За "&amp;IF(List_01_reporting_period = "","предыдущий год",List_01_reporting_period-1&amp; " г.")</f>
        <v>За 2016 г.</v>
      </c>
      <c r="M84" s="516"/>
      <c r="N84" s="516"/>
      <c r="O84" s="337"/>
      <c r="P84" s="334"/>
      <c r="Q84" s="334"/>
      <c r="R84" s="334"/>
      <c r="S84" s="334"/>
      <c r="T84" s="63"/>
      <c r="U84" s="63"/>
      <c r="V84" s="63"/>
      <c r="W84" s="63"/>
      <c r="X84" s="63"/>
      <c r="Y84" s="63"/>
      <c r="Z84" s="63"/>
      <c r="AA84" s="63"/>
      <c r="AB84" s="63"/>
      <c r="AC84" s="63"/>
      <c r="AD84" s="63"/>
      <c r="AE84" s="63"/>
      <c r="AF84" s="63"/>
      <c r="AG84" s="63"/>
      <c r="AH84" s="63"/>
      <c r="AI84" s="63"/>
      <c r="AJ84" s="63"/>
      <c r="AK84" s="63"/>
      <c r="AL84" s="63"/>
    </row>
    <row r="85" spans="5:39" s="359" customFormat="1">
      <c r="E85" s="358">
        <v>1</v>
      </c>
      <c r="F85" s="517">
        <v>2</v>
      </c>
      <c r="G85" s="517"/>
      <c r="H85" s="358">
        <v>3</v>
      </c>
      <c r="I85" s="358"/>
      <c r="J85" s="358">
        <v>4</v>
      </c>
      <c r="K85" s="358"/>
      <c r="L85" s="517">
        <v>5</v>
      </c>
      <c r="M85" s="517"/>
      <c r="N85" s="517"/>
      <c r="O85" s="360"/>
      <c r="P85" s="361"/>
      <c r="Q85" s="361"/>
      <c r="R85" s="361"/>
      <c r="S85" s="361"/>
      <c r="T85" s="361"/>
      <c r="U85" s="361"/>
      <c r="V85" s="361"/>
      <c r="W85" s="361"/>
      <c r="X85" s="361"/>
      <c r="Y85" s="361"/>
      <c r="Z85" s="361"/>
      <c r="AA85" s="361"/>
      <c r="AB85" s="361"/>
      <c r="AC85" s="361"/>
      <c r="AD85" s="361"/>
      <c r="AE85" s="361"/>
      <c r="AF85" s="361"/>
      <c r="AG85" s="361"/>
      <c r="AH85" s="361"/>
      <c r="AI85" s="361"/>
      <c r="AJ85" s="361"/>
      <c r="AK85" s="361"/>
      <c r="AL85" s="361"/>
      <c r="AM85" s="134"/>
    </row>
    <row r="86" spans="5:39">
      <c r="E86" s="343" t="s">
        <v>303</v>
      </c>
      <c r="F86" s="518" t="s">
        <v>304</v>
      </c>
      <c r="G86" s="518"/>
      <c r="H86" s="340">
        <v>5610</v>
      </c>
      <c r="I86" s="243"/>
      <c r="J86" s="273"/>
      <c r="K86" s="271" t="str">
        <f t="shared" ref="K86:K91" si="0">IF(I86="(",")","")</f>
        <v/>
      </c>
      <c r="L86" s="243"/>
      <c r="M86" s="273"/>
      <c r="N86" s="271" t="str">
        <f t="shared" ref="N86:N91" si="1">IF(L86="(",")","")</f>
        <v/>
      </c>
      <c r="O86" s="337"/>
      <c r="P86" s="334"/>
      <c r="Q86" s="334"/>
      <c r="R86" s="334"/>
      <c r="S86" s="63"/>
      <c r="T86" s="63"/>
      <c r="U86" s="63"/>
      <c r="V86" s="63"/>
      <c r="W86" s="63"/>
      <c r="X86" s="63"/>
      <c r="Y86" s="63"/>
      <c r="Z86" s="63"/>
      <c r="AA86" s="63"/>
      <c r="AB86" s="63"/>
      <c r="AC86" s="63"/>
      <c r="AD86" s="63"/>
      <c r="AE86" s="63"/>
      <c r="AF86" s="63"/>
      <c r="AG86" s="63"/>
      <c r="AH86" s="63"/>
      <c r="AI86" s="63"/>
      <c r="AJ86" s="63"/>
      <c r="AK86" s="63"/>
      <c r="AL86" s="63"/>
    </row>
    <row r="87" spans="5:39">
      <c r="E87" s="343" t="s">
        <v>305</v>
      </c>
      <c r="F87" s="518" t="s">
        <v>306</v>
      </c>
      <c r="G87" s="518"/>
      <c r="H87" s="340">
        <v>5620</v>
      </c>
      <c r="I87" s="243"/>
      <c r="J87" s="273"/>
      <c r="K87" s="271" t="str">
        <f t="shared" si="0"/>
        <v/>
      </c>
      <c r="L87" s="243"/>
      <c r="M87" s="273"/>
      <c r="N87" s="271" t="str">
        <f t="shared" si="1"/>
        <v/>
      </c>
      <c r="O87" s="337"/>
      <c r="P87" s="334"/>
      <c r="Q87" s="334"/>
      <c r="R87" s="334"/>
      <c r="S87" s="63"/>
      <c r="T87" s="63"/>
      <c r="U87" s="63"/>
      <c r="V87" s="63"/>
      <c r="W87" s="63"/>
      <c r="X87" s="63"/>
      <c r="Y87" s="63"/>
      <c r="Z87" s="63"/>
      <c r="AA87" s="63"/>
      <c r="AB87" s="63"/>
      <c r="AC87" s="63"/>
      <c r="AD87" s="63"/>
      <c r="AE87" s="63"/>
      <c r="AF87" s="63"/>
      <c r="AG87" s="63"/>
      <c r="AH87" s="63"/>
      <c r="AI87" s="63"/>
      <c r="AJ87" s="63"/>
      <c r="AK87" s="63"/>
      <c r="AL87" s="63"/>
    </row>
    <row r="88" spans="5:39">
      <c r="E88" s="343" t="s">
        <v>307</v>
      </c>
      <c r="F88" s="518" t="s">
        <v>308</v>
      </c>
      <c r="G88" s="518"/>
      <c r="H88" s="340">
        <v>5630</v>
      </c>
      <c r="I88" s="243"/>
      <c r="J88" s="273"/>
      <c r="K88" s="271" t="str">
        <f t="shared" si="0"/>
        <v/>
      </c>
      <c r="L88" s="243"/>
      <c r="M88" s="273"/>
      <c r="N88" s="271" t="str">
        <f t="shared" si="1"/>
        <v/>
      </c>
      <c r="O88" s="337"/>
      <c r="P88" s="334"/>
      <c r="Q88" s="334"/>
      <c r="R88" s="334"/>
      <c r="S88" s="63"/>
      <c r="T88" s="63"/>
      <c r="U88" s="63"/>
      <c r="V88" s="63"/>
      <c r="W88" s="63"/>
      <c r="X88" s="63"/>
      <c r="Y88" s="63"/>
      <c r="Z88" s="63"/>
      <c r="AA88" s="63"/>
      <c r="AB88" s="63"/>
      <c r="AC88" s="63"/>
      <c r="AD88" s="63"/>
      <c r="AE88" s="63"/>
      <c r="AF88" s="63"/>
      <c r="AG88" s="63"/>
      <c r="AH88" s="63"/>
      <c r="AI88" s="63"/>
      <c r="AJ88" s="63"/>
      <c r="AK88" s="63"/>
      <c r="AL88" s="63"/>
    </row>
    <row r="89" spans="5:39">
      <c r="E89" s="343" t="s">
        <v>309</v>
      </c>
      <c r="F89" s="518" t="s">
        <v>310</v>
      </c>
      <c r="G89" s="518"/>
      <c r="H89" s="340">
        <v>5640</v>
      </c>
      <c r="I89" s="243"/>
      <c r="J89" s="273"/>
      <c r="K89" s="271" t="str">
        <f t="shared" si="0"/>
        <v/>
      </c>
      <c r="L89" s="243"/>
      <c r="M89" s="273"/>
      <c r="N89" s="271" t="str">
        <f t="shared" si="1"/>
        <v/>
      </c>
      <c r="O89" s="337"/>
      <c r="P89" s="334"/>
      <c r="Q89" s="334"/>
      <c r="R89" s="334"/>
      <c r="S89" s="63"/>
      <c r="T89" s="63"/>
      <c r="U89" s="63"/>
      <c r="V89" s="63"/>
      <c r="W89" s="63"/>
      <c r="X89" s="63"/>
      <c r="Y89" s="63"/>
      <c r="Z89" s="63"/>
      <c r="AA89" s="63"/>
      <c r="AB89" s="63"/>
      <c r="AC89" s="63"/>
      <c r="AD89" s="63"/>
      <c r="AE89" s="63"/>
      <c r="AF89" s="63"/>
      <c r="AG89" s="63"/>
      <c r="AH89" s="63"/>
      <c r="AI89" s="63"/>
      <c r="AJ89" s="63"/>
      <c r="AK89" s="63"/>
      <c r="AL89" s="63"/>
    </row>
    <row r="90" spans="5:39">
      <c r="E90" s="343" t="s">
        <v>311</v>
      </c>
      <c r="F90" s="518" t="s">
        <v>312</v>
      </c>
      <c r="G90" s="518"/>
      <c r="H90" s="340">
        <v>5650</v>
      </c>
      <c r="I90" s="243"/>
      <c r="J90" s="273"/>
      <c r="K90" s="271" t="str">
        <f t="shared" si="0"/>
        <v/>
      </c>
      <c r="L90" s="243"/>
      <c r="M90" s="273"/>
      <c r="N90" s="271" t="str">
        <f t="shared" si="1"/>
        <v/>
      </c>
      <c r="O90" s="337"/>
      <c r="P90" s="334"/>
      <c r="Q90" s="334"/>
      <c r="R90" s="334"/>
      <c r="S90" s="63"/>
      <c r="T90" s="63"/>
      <c r="U90" s="63"/>
      <c r="V90" s="63"/>
      <c r="W90" s="63"/>
      <c r="X90" s="63"/>
      <c r="Y90" s="63"/>
      <c r="Z90" s="63"/>
      <c r="AA90" s="63"/>
      <c r="AB90" s="63"/>
      <c r="AC90" s="63"/>
      <c r="AD90" s="63"/>
      <c r="AE90" s="63"/>
      <c r="AF90" s="63"/>
      <c r="AG90" s="63"/>
      <c r="AH90" s="63"/>
      <c r="AI90" s="63"/>
      <c r="AJ90" s="63"/>
      <c r="AK90" s="63"/>
      <c r="AL90" s="63"/>
    </row>
    <row r="91" spans="5:39">
      <c r="E91" s="343" t="s">
        <v>313</v>
      </c>
      <c r="F91" s="518" t="s">
        <v>314</v>
      </c>
      <c r="G91" s="518"/>
      <c r="H91" s="340">
        <v>5660</v>
      </c>
      <c r="I91" s="290" t="str">
        <f>IF((SUMIF(I86:I90,"",J86:J90)-SUMIF(I86:I90,"(",J86:J90))&lt;0,"(","")</f>
        <v/>
      </c>
      <c r="J91" s="383">
        <f>ABS(SUMIF(I86:I90,"",J86:J90)-SUMIF(I86:I90,"(",J86:J90))</f>
        <v>0</v>
      </c>
      <c r="K91" s="271" t="str">
        <f t="shared" si="0"/>
        <v/>
      </c>
      <c r="L91" s="290" t="str">
        <f>IF((SUMIF(L86:L90,"",M86:M90)-SUMIF(L86:L90,"(",M86:M90))&lt;0,"(","")</f>
        <v/>
      </c>
      <c r="M91" s="383">
        <f>ABS(SUMIF(L86:L90,"",M86:M90)-SUMIF(L86:L90,"(",M86:M90))</f>
        <v>0</v>
      </c>
      <c r="N91" s="271" t="str">
        <f t="shared" si="1"/>
        <v/>
      </c>
      <c r="O91" s="337"/>
      <c r="P91" s="334"/>
      <c r="Q91" s="334"/>
      <c r="R91" s="334"/>
      <c r="S91" s="63"/>
      <c r="T91" s="63"/>
      <c r="U91" s="63"/>
      <c r="V91" s="63"/>
      <c r="W91" s="63"/>
      <c r="X91" s="63"/>
      <c r="Y91" s="63"/>
      <c r="Z91" s="63"/>
      <c r="AA91" s="63"/>
      <c r="AB91" s="63"/>
      <c r="AC91" s="63"/>
      <c r="AD91" s="63"/>
      <c r="AE91" s="63"/>
      <c r="AF91" s="63"/>
      <c r="AG91" s="63"/>
      <c r="AH91" s="63"/>
      <c r="AI91" s="63"/>
      <c r="AJ91" s="63"/>
      <c r="AK91" s="63"/>
      <c r="AL91" s="63"/>
    </row>
    <row r="92" spans="5:39">
      <c r="E92" s="343" t="s">
        <v>315</v>
      </c>
      <c r="F92" s="406" t="s">
        <v>316</v>
      </c>
      <c r="G92" s="407"/>
      <c r="H92" s="407"/>
      <c r="I92" s="408"/>
      <c r="J92" s="409"/>
      <c r="K92" s="409"/>
      <c r="L92" s="408"/>
      <c r="M92" s="409"/>
      <c r="N92" s="410"/>
      <c r="O92" s="337"/>
      <c r="P92" s="334"/>
      <c r="Q92" s="334"/>
      <c r="R92" s="334"/>
      <c r="S92" s="63"/>
      <c r="T92" s="63"/>
      <c r="U92" s="63"/>
      <c r="V92" s="63"/>
      <c r="W92" s="63"/>
      <c r="X92" s="63"/>
      <c r="Y92" s="63"/>
      <c r="Z92" s="63"/>
      <c r="AA92" s="63"/>
      <c r="AB92" s="63"/>
      <c r="AC92" s="63"/>
      <c r="AD92" s="63"/>
      <c r="AE92" s="63"/>
      <c r="AF92" s="63"/>
      <c r="AG92" s="63"/>
      <c r="AH92" s="63"/>
      <c r="AI92" s="63"/>
      <c r="AJ92" s="63"/>
      <c r="AK92" s="63"/>
      <c r="AL92" s="63"/>
    </row>
    <row r="93" spans="5:39" ht="25.5">
      <c r="E93" s="343" t="s">
        <v>317</v>
      </c>
      <c r="F93" s="522" t="s">
        <v>318</v>
      </c>
      <c r="G93" s="522"/>
      <c r="H93" s="340" t="s">
        <v>319</v>
      </c>
      <c r="I93" s="243"/>
      <c r="J93" s="273"/>
      <c r="K93" s="271" t="str">
        <f>IF(I93="(",")","")</f>
        <v/>
      </c>
      <c r="L93" s="243"/>
      <c r="M93" s="273"/>
      <c r="N93" s="271" t="str">
        <f>IF(L93="(",")","")</f>
        <v/>
      </c>
      <c r="O93" s="337"/>
      <c r="P93" s="334"/>
      <c r="Q93" s="334"/>
      <c r="R93" s="334"/>
      <c r="S93" s="63"/>
      <c r="T93" s="63"/>
      <c r="U93" s="63"/>
      <c r="V93" s="63"/>
      <c r="W93" s="63"/>
      <c r="X93" s="63"/>
      <c r="Y93" s="63"/>
      <c r="Z93" s="63"/>
      <c r="AA93" s="63"/>
      <c r="AB93" s="63"/>
      <c r="AC93" s="63"/>
      <c r="AD93" s="63"/>
      <c r="AE93" s="63"/>
      <c r="AF93" s="63"/>
      <c r="AG93" s="63"/>
      <c r="AH93" s="63"/>
      <c r="AI93" s="63"/>
      <c r="AJ93" s="63"/>
      <c r="AK93" s="63"/>
      <c r="AL93" s="63"/>
    </row>
    <row r="94" spans="5:39" ht="25.5">
      <c r="E94" s="343" t="s">
        <v>320</v>
      </c>
      <c r="F94" s="522" t="s">
        <v>321</v>
      </c>
      <c r="G94" s="522"/>
      <c r="H94" s="340" t="s">
        <v>319</v>
      </c>
      <c r="I94" s="243"/>
      <c r="J94" s="273"/>
      <c r="K94" s="271" t="str">
        <f>IF(I94="(",")","")</f>
        <v/>
      </c>
      <c r="L94" s="243"/>
      <c r="M94" s="273"/>
      <c r="N94" s="271" t="str">
        <f>IF(L94="(",")","")</f>
        <v/>
      </c>
      <c r="O94" s="337"/>
      <c r="P94" s="334"/>
      <c r="Q94" s="334"/>
      <c r="R94" s="334"/>
      <c r="S94" s="63"/>
      <c r="T94" s="63"/>
      <c r="U94" s="63"/>
      <c r="V94" s="63"/>
      <c r="W94" s="63"/>
      <c r="X94" s="63"/>
      <c r="Y94" s="63"/>
      <c r="Z94" s="63"/>
      <c r="AA94" s="63"/>
      <c r="AB94" s="63"/>
      <c r="AC94" s="63"/>
      <c r="AD94" s="63"/>
      <c r="AE94" s="63"/>
      <c r="AF94" s="63"/>
      <c r="AG94" s="63"/>
      <c r="AH94" s="63"/>
      <c r="AI94" s="63"/>
      <c r="AJ94" s="63"/>
      <c r="AK94" s="63"/>
      <c r="AL94" s="63"/>
    </row>
    <row r="95" spans="5:39">
      <c r="E95" s="396"/>
      <c r="F95" s="422" t="s">
        <v>261</v>
      </c>
      <c r="G95" s="397"/>
      <c r="H95" s="397"/>
      <c r="I95" s="397"/>
      <c r="J95" s="398"/>
      <c r="K95" s="398"/>
      <c r="L95" s="397"/>
      <c r="M95" s="398"/>
      <c r="N95" s="400"/>
      <c r="O95" s="337"/>
      <c r="P95" s="351"/>
      <c r="Q95" s="334"/>
      <c r="R95" s="334"/>
      <c r="S95" s="63"/>
      <c r="T95" s="63"/>
      <c r="U95" s="63"/>
      <c r="V95" s="63"/>
      <c r="W95" s="63"/>
      <c r="X95" s="63"/>
      <c r="Y95" s="63"/>
      <c r="Z95" s="63"/>
      <c r="AA95" s="63"/>
      <c r="AB95" s="63"/>
      <c r="AC95" s="63"/>
      <c r="AD95" s="63"/>
      <c r="AE95" s="63"/>
      <c r="AF95" s="63"/>
      <c r="AG95" s="63"/>
      <c r="AH95" s="63"/>
      <c r="AI95" s="63"/>
      <c r="AJ95" s="63"/>
      <c r="AK95" s="63"/>
      <c r="AL95" s="63"/>
      <c r="AM95" s="134" t="s">
        <v>322</v>
      </c>
    </row>
    <row r="96" spans="5:39">
      <c r="E96" s="343" t="s">
        <v>323</v>
      </c>
      <c r="F96" s="518" t="s">
        <v>324</v>
      </c>
      <c r="G96" s="518"/>
      <c r="H96" s="340">
        <v>5600</v>
      </c>
      <c r="I96" s="271" t="str">
        <f>IF((IF(I91="(",-J91,J91)+SUMIF(I93:I95,"",J93:J95)-SUMIF(I93:I95,"(",J93:J95))&lt;0,"(","")</f>
        <v/>
      </c>
      <c r="J96" s="383">
        <f>ABS(IF(I91="(",-J91,J91)+SUMIF(I93:I95,"",J93:J95)-SUMIF(I93:I95,"(",J93:J95))</f>
        <v>0</v>
      </c>
      <c r="K96" s="271" t="str">
        <f>IF(I96="(",")","")</f>
        <v/>
      </c>
      <c r="L96" s="271" t="str">
        <f>IF((IF(L91="(",-M91,M91)+SUMIF(L93:L95,"",M93:M95)-SUMIF(L93:L95,"(",M93:M95))&lt;0,"(","")</f>
        <v/>
      </c>
      <c r="M96" s="383">
        <f>ABS(IF(L91="(",-M91,M91)+SUMIF(L93:L95,"",M93:M95)-SUMIF(L93:L95,"(",M93:M95))</f>
        <v>0</v>
      </c>
      <c r="N96" s="271" t="str">
        <f>IF(L96="(",")","")</f>
        <v/>
      </c>
      <c r="O96" s="337"/>
      <c r="P96" s="334"/>
      <c r="Q96" s="334"/>
      <c r="R96" s="334"/>
      <c r="S96" s="63"/>
      <c r="T96" s="63"/>
      <c r="U96" s="63"/>
      <c r="V96" s="63"/>
      <c r="W96" s="63"/>
      <c r="X96" s="63"/>
      <c r="Y96" s="63"/>
      <c r="Z96" s="63"/>
      <c r="AA96" s="63"/>
      <c r="AB96" s="63"/>
      <c r="AC96" s="63"/>
      <c r="AD96" s="63"/>
      <c r="AE96" s="63"/>
      <c r="AF96" s="63"/>
      <c r="AG96" s="63"/>
      <c r="AH96" s="63"/>
      <c r="AI96" s="63"/>
      <c r="AJ96" s="63"/>
      <c r="AK96" s="63"/>
      <c r="AL96" s="63"/>
    </row>
  </sheetData>
  <sheetProtection password="C39D" sheet="1" objects="1" scenarios="1" formatColumns="0" formatRows="0"/>
  <mergeCells count="102">
    <mergeCell ref="F91:G91"/>
    <mergeCell ref="F93:G93"/>
    <mergeCell ref="F94:G94"/>
    <mergeCell ref="F96:G96"/>
    <mergeCell ref="F65:F66"/>
    <mergeCell ref="F74:G74"/>
    <mergeCell ref="I74:K74"/>
    <mergeCell ref="L74:N74"/>
    <mergeCell ref="O74:Q74"/>
    <mergeCell ref="R54:T54"/>
    <mergeCell ref="E55:E56"/>
    <mergeCell ref="F55:F56"/>
    <mergeCell ref="F90:G90"/>
    <mergeCell ref="E57:E58"/>
    <mergeCell ref="F57:F58"/>
    <mergeCell ref="E60:E61"/>
    <mergeCell ref="F60:F61"/>
    <mergeCell ref="E49:E53"/>
    <mergeCell ref="F49:F53"/>
    <mergeCell ref="F89:G89"/>
    <mergeCell ref="F75:G75"/>
    <mergeCell ref="L75:N75"/>
    <mergeCell ref="F76:G76"/>
    <mergeCell ref="F77:G77"/>
    <mergeCell ref="F84:G84"/>
    <mergeCell ref="I84:K84"/>
    <mergeCell ref="L84:N84"/>
    <mergeCell ref="F85:G85"/>
    <mergeCell ref="L85:N85"/>
    <mergeCell ref="F86:G86"/>
    <mergeCell ref="F87:G87"/>
    <mergeCell ref="F88:G88"/>
    <mergeCell ref="E71:Q72"/>
    <mergeCell ref="E81:N82"/>
    <mergeCell ref="E62:E63"/>
    <mergeCell ref="F62:F63"/>
    <mergeCell ref="E65:E66"/>
    <mergeCell ref="F40:G40"/>
    <mergeCell ref="O40:Q40"/>
    <mergeCell ref="L50:Q50"/>
    <mergeCell ref="R50:W50"/>
    <mergeCell ref="X50:Z53"/>
    <mergeCell ref="F41:G41"/>
    <mergeCell ref="F42:G42"/>
    <mergeCell ref="L51:N53"/>
    <mergeCell ref="AA49:AC53"/>
    <mergeCell ref="G49:G53"/>
    <mergeCell ref="H49:H53"/>
    <mergeCell ref="I49:K53"/>
    <mergeCell ref="L49:Z49"/>
    <mergeCell ref="O51:Q53"/>
    <mergeCell ref="R51:T53"/>
    <mergeCell ref="U51:W53"/>
    <mergeCell ref="E46:AC47"/>
    <mergeCell ref="I38:N38"/>
    <mergeCell ref="O38:T38"/>
    <mergeCell ref="U38:Z38"/>
    <mergeCell ref="I39:K39"/>
    <mergeCell ref="E21:E22"/>
    <mergeCell ref="F21:F22"/>
    <mergeCell ref="E24:E25"/>
    <mergeCell ref="F24:F25"/>
    <mergeCell ref="E26:E27"/>
    <mergeCell ref="F26:F27"/>
    <mergeCell ref="E29:E30"/>
    <mergeCell ref="F29:F30"/>
    <mergeCell ref="E38:E39"/>
    <mergeCell ref="F38:G39"/>
    <mergeCell ref="H38:H39"/>
    <mergeCell ref="L39:N39"/>
    <mergeCell ref="O39:Q39"/>
    <mergeCell ref="R39:T39"/>
    <mergeCell ref="U39:W39"/>
    <mergeCell ref="X39:Z39"/>
    <mergeCell ref="E35:Z36"/>
    <mergeCell ref="AD18:AF18"/>
    <mergeCell ref="AJ18:AL18"/>
    <mergeCell ref="E19:E20"/>
    <mergeCell ref="F19:F20"/>
    <mergeCell ref="L14:N17"/>
    <mergeCell ref="O14:T14"/>
    <mergeCell ref="U14:AC14"/>
    <mergeCell ref="AD14:AF17"/>
    <mergeCell ref="AG14:AI17"/>
    <mergeCell ref="AJ14:AL17"/>
    <mergeCell ref="AA15:AC17"/>
    <mergeCell ref="L18:N18"/>
    <mergeCell ref="U18:W18"/>
    <mergeCell ref="O15:Q17"/>
    <mergeCell ref="R15:T17"/>
    <mergeCell ref="U15:W17"/>
    <mergeCell ref="E8:AL8"/>
    <mergeCell ref="E13:E17"/>
    <mergeCell ref="F13:F17"/>
    <mergeCell ref="G13:G17"/>
    <mergeCell ref="H13:H17"/>
    <mergeCell ref="I13:N13"/>
    <mergeCell ref="O13:AF13"/>
    <mergeCell ref="AG13:AL13"/>
    <mergeCell ref="I14:K17"/>
    <mergeCell ref="X15:Z17"/>
    <mergeCell ref="E10:AL11"/>
  </mergeCells>
  <dataValidations count="7">
    <dataValidation type="decimal" allowBlank="1" showInputMessage="1" showErrorMessage="1" sqref="J96 M96 AB65:AB66 J65:J66 P65:P66 S65:S66 V65:V66 M65:M66 J76 M76 P76 V60:V61 S60:S61 S55:S56 Y55:Y56 V55:V56 Y24:Y25 AK24:AK25 M24:M25 V24:V25 AH29:AH30 S41 P41 J41 M41 AK29:AK30 Y29:Y30 J29:J30 AB29:AB30 V29:V30 P29:P30 S29:S30 M29:M30 V41 Y41 M91 J91 M19:M20 V19:V20 AE19:AE20 Y19:Y20 AK19:AK20">
      <formula1>0</formula1>
      <formula2>99999999999999900000</formula2>
    </dataValidation>
    <dataValidation type="decimal" allowBlank="1" showInputMessage="1" showErrorMessage="1" sqref="J95:K95 M95:N95 AB64:AC64 J64:K64 R64 O64 AA59:AC59 J59:L59 O59 P43:Q43 J43:K43 V43:Z43 S43:T43 M43:N43 R23 AB23:AC23 J23:K23 O23 AG23:AI23 AG28:AI28 O28 R28 J28:K28 AB28:AC28 J78:K78 M78:Q78">
      <formula1>-999999999999999000</formula1>
      <formula2>9999999999999990000</formula2>
    </dataValidation>
    <dataValidation allowBlank="1" sqref="J92:K92 M92:N92"/>
    <dataValidation type="textLength" operator="lessThanOrEqual" allowBlank="1" showInputMessage="1" showErrorMessage="1" errorTitle="Ошибка" error="Допускается ввод не более 900 символов" sqref="H62:H63 F21:F22 H26:H27 F57:F58 F62:F63 H21:H22 F26:F27 H57:H58 F42:H42 F77:H77">
      <formula1>900</formula1>
    </dataValidation>
    <dataValidation type="list" allowBlank="1" showDropDown="1" showInputMessage="1" showErrorMessage="1" errorTitle="Внимание" error="Возможен ввод только символа '('" sqref="O26:O27 R26:R27 O21:O22 AA26:AA27 AD26:AD27 R21:R22 AG26:AG27 AG21:AG22 AA21:AA22 L86:L90 L57:L58 L42 O42 R42 U42 X42 I93:I94 AA57:AA58 O57:O58 O62:O63 X62:X63 I42 AA62:AA63 I26:I27 L77 I21:I22 O77 I62:I63 I57:I58 I77 I86:I90 L62:L63 L93:L94">
      <formula1>"("</formula1>
    </dataValidation>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то в ячейке слева поставьте '('" sqref="P21:P22 AB26:AB27 S21:S22 AH26:AH27 AB21:AB22 J26:J27 AH21:AH22 P26:P27 M93:M94 P57:P58 P42 S42 V42 Y42 J42 J21:J22 AB57:AB58 P62:P63 J57:J58 Y62:Y63 S26:S27 AB62:AB63 J62:J63 P77 M42 J77 M77 M57:M58 J86:J90 M86:M90 M62:M63 J93:J94">
      <formula1>0</formula1>
      <formula2>9.99999999999999E+23</formula2>
    </dataValidation>
    <dataValidation type="whole" allowBlank="1" showInputMessage="1" showErrorMessage="1" errorTitle="Внимание" error="Допускается ввод только целых не отрицательных чисел" sqref="V26:V27 M26:M27 AE21:AE22 Y21:Y22 V21:V22 AE26:AE27 AK26:AK27 M21:M22 S62:S63 S57:S58 Y57:Y58 V57:V58 Y26:Y27 AK21:AK22 V62:V63">
      <formula1>0</formula1>
      <formula2>9.99999999999999E+23</formula2>
    </dataValidation>
  </dataValidations>
  <hyperlinks>
    <hyperlink ref="F23" location="'Форма 5. ДиКЗ и запасы'!A1" tooltip="Добавить запись" display="Добавить вид"/>
    <hyperlink ref="F28" location="'Форма 5. ДиКЗ и запасы'!A1" tooltip="Добавить запись" display="Добавить вид"/>
    <hyperlink ref="F43" location="'Форма 5. ДиКЗ и запасы'!A1" tooltip="Добавить запись" display="Добавить вид"/>
    <hyperlink ref="F59" location="'Форма 5. ДиКЗ и запасы'!A1" tooltip="Добавить запись" display="Добавить вид"/>
    <hyperlink ref="F64" location="'Форма 5. ДиКЗ и запасы'!A1" tooltip="Добавить запись" display="Добавить вид"/>
    <hyperlink ref="F78" location="'Форма 5. ДиКЗ и запасы'!A1" tooltip="Добавить запись" display="Добавить вид"/>
    <hyperlink ref="F95" location="'Форма 5. ДиКЗ и запасы'!A1" tooltip="Добавить запись" display="Добавить вид"/>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4"/>
  <dimension ref="F1:Y28"/>
  <sheetViews>
    <sheetView showGridLines="0" topLeftCell="E5" workbookViewId="0">
      <selection activeCell="N26" sqref="N26"/>
    </sheetView>
  </sheetViews>
  <sheetFormatPr defaultColWidth="9.109375" defaultRowHeight="12.75"/>
  <cols>
    <col min="1" max="4" width="0" style="109" hidden="1" customWidth="1"/>
    <col min="5" max="5" width="9.109375" style="109" customWidth="1"/>
    <col min="6" max="6" width="6.44140625" style="109" customWidth="1"/>
    <col min="7" max="7" width="36.5546875" style="109" customWidth="1"/>
    <col min="8" max="8" width="9.109375" style="109" customWidth="1"/>
    <col min="9" max="9" width="2.5546875" style="109" customWidth="1"/>
    <col min="10" max="10" width="21.6640625" style="109" customWidth="1"/>
    <col min="11" max="12" width="2.5546875" style="109" customWidth="1"/>
    <col min="13" max="13" width="21.6640625" style="109" customWidth="1"/>
    <col min="14" max="15" width="2.5546875" style="109" customWidth="1"/>
    <col min="16" max="16" width="21.6640625" style="109" customWidth="1"/>
    <col min="17" max="18" width="2.5546875" style="109" customWidth="1"/>
    <col min="19" max="19" width="21.6640625" style="109" customWidth="1"/>
    <col min="20" max="21" width="2.5546875" style="109" customWidth="1"/>
    <col min="22" max="22" width="21.6640625" style="109" customWidth="1"/>
    <col min="23" max="23" width="2.5546875" style="109" customWidth="1"/>
    <col min="24" max="24" width="22.88671875" style="134" customWidth="1"/>
    <col min="25" max="25" width="9.109375" style="109" customWidth="1"/>
    <col min="26" max="16384" width="9.109375" style="109"/>
  </cols>
  <sheetData>
    <row r="1" spans="6:25" hidden="1"/>
    <row r="2" spans="6:25" hidden="1"/>
    <row r="3" spans="6:25" hidden="1"/>
    <row r="4" spans="6:25" hidden="1"/>
    <row r="5" spans="6:25">
      <c r="F5" s="52" t="str">
        <f ca="1">Getcode()</f>
        <v>ELPASS.FORMS.BH</v>
      </c>
      <c r="W5" s="15" t="str">
        <f ca="1">version</f>
        <v>Версия 1.0 от 01.10.2017</v>
      </c>
    </row>
    <row r="7" spans="6:25">
      <c r="F7" s="63"/>
      <c r="G7" s="63"/>
      <c r="H7" s="63"/>
      <c r="I7" s="63"/>
      <c r="J7" s="63"/>
      <c r="K7" s="63"/>
      <c r="L7" s="63"/>
      <c r="M7" s="63"/>
      <c r="N7" s="63"/>
      <c r="O7" s="63"/>
      <c r="P7" s="63"/>
      <c r="Q7" s="63"/>
      <c r="R7" s="63"/>
      <c r="S7" s="63"/>
      <c r="T7" s="63"/>
      <c r="U7" s="63"/>
      <c r="V7" s="63"/>
      <c r="W7" s="322" t="s">
        <v>325</v>
      </c>
    </row>
    <row r="8" spans="6:25">
      <c r="F8" s="513" t="s">
        <v>326</v>
      </c>
      <c r="G8" s="513"/>
      <c r="H8" s="513"/>
      <c r="I8" s="513"/>
      <c r="J8" s="513"/>
      <c r="K8" s="513"/>
      <c r="L8" s="513"/>
      <c r="M8" s="513"/>
      <c r="N8" s="513"/>
      <c r="O8" s="513"/>
      <c r="P8" s="513"/>
      <c r="Q8" s="513"/>
      <c r="R8" s="513"/>
      <c r="S8" s="513"/>
      <c r="T8" s="513"/>
      <c r="U8" s="513"/>
      <c r="V8" s="513"/>
      <c r="W8" s="513"/>
    </row>
    <row r="9" spans="6:25">
      <c r="F9" s="514"/>
      <c r="G9" s="514"/>
      <c r="H9" s="514"/>
      <c r="I9" s="514"/>
      <c r="J9" s="514"/>
      <c r="K9" s="514"/>
      <c r="L9" s="514"/>
      <c r="M9" s="514"/>
      <c r="N9" s="514"/>
      <c r="O9" s="514"/>
      <c r="P9" s="514"/>
      <c r="Q9" s="514"/>
      <c r="R9" s="514"/>
      <c r="S9" s="514"/>
      <c r="T9" s="514"/>
      <c r="U9" s="514"/>
      <c r="V9" s="514"/>
      <c r="W9" s="514"/>
    </row>
    <row r="10" spans="6:25">
      <c r="F10" s="323"/>
      <c r="G10" s="323"/>
      <c r="H10" s="323"/>
      <c r="I10" s="323"/>
      <c r="J10" s="323"/>
      <c r="K10" s="323"/>
      <c r="L10" s="323"/>
      <c r="M10" s="323"/>
      <c r="N10" s="323"/>
      <c r="O10" s="323"/>
      <c r="P10" s="323"/>
      <c r="Q10" s="323"/>
      <c r="R10" s="323"/>
      <c r="S10" s="323"/>
      <c r="T10" s="323"/>
      <c r="U10" s="323"/>
      <c r="V10" s="325"/>
      <c r="W10" s="325"/>
    </row>
    <row r="11" spans="6:25" ht="25.5">
      <c r="F11" s="340" t="s">
        <v>167</v>
      </c>
      <c r="G11" s="340" t="s">
        <v>168</v>
      </c>
      <c r="H11" s="340" t="s">
        <v>5</v>
      </c>
      <c r="I11" s="516" t="str">
        <f>"Остаток на начало"&amp;IF(List_01_reporting_period="",""," "&amp;List_01_reporting_period)&amp;" года"</f>
        <v>Остаток на начало 2017 года</v>
      </c>
      <c r="J11" s="516"/>
      <c r="K11" s="516"/>
      <c r="L11" s="563" t="s">
        <v>327</v>
      </c>
      <c r="M11" s="563"/>
      <c r="N11" s="563"/>
      <c r="O11" s="563" t="s">
        <v>328</v>
      </c>
      <c r="P11" s="563"/>
      <c r="Q11" s="563"/>
      <c r="R11" s="566" t="s">
        <v>329</v>
      </c>
      <c r="S11" s="566"/>
      <c r="T11" s="566"/>
      <c r="U11" s="516" t="str">
        <f>"Остаток на конец"&amp;IF(List_01_reporting_period=""," периода"," "&amp;List_01_reporting_period&amp;" года")</f>
        <v>Остаток на конец 2017 года</v>
      </c>
      <c r="V11" s="516"/>
      <c r="W11" s="516"/>
    </row>
    <row r="12" spans="6:25">
      <c r="F12" s="358">
        <v>1</v>
      </c>
      <c r="G12" s="358">
        <v>2</v>
      </c>
      <c r="H12" s="358">
        <v>3</v>
      </c>
      <c r="I12" s="358" t="s">
        <v>12</v>
      </c>
      <c r="J12" s="358">
        <v>4</v>
      </c>
      <c r="K12" s="358" t="s">
        <v>12</v>
      </c>
      <c r="L12" s="358" t="s">
        <v>12</v>
      </c>
      <c r="M12" s="358">
        <v>5</v>
      </c>
      <c r="N12" s="358" t="s">
        <v>12</v>
      </c>
      <c r="O12" s="517">
        <v>6</v>
      </c>
      <c r="P12" s="517"/>
      <c r="Q12" s="517"/>
      <c r="R12" s="358"/>
      <c r="S12" s="358">
        <v>7</v>
      </c>
      <c r="T12" s="358"/>
      <c r="U12" s="358" t="s">
        <v>12</v>
      </c>
      <c r="V12" s="358">
        <v>8</v>
      </c>
      <c r="W12" s="385" t="s">
        <v>12</v>
      </c>
    </row>
    <row r="13" spans="6:25">
      <c r="F13" s="343" t="s">
        <v>330</v>
      </c>
      <c r="G13" s="418" t="s">
        <v>331</v>
      </c>
      <c r="H13" s="340">
        <v>5700</v>
      </c>
      <c r="I13" s="290" t="str">
        <f>IF((SUMIF(I14:I15,"",J14:J15)-SUMIF(I14:I15,"(",J14:J15))&lt;0,"(","")</f>
        <v/>
      </c>
      <c r="J13" s="285">
        <f>ABS(SUMIF(I14:I15,"",J14:J15)-SUMIF(I14:I15,"(",J14:J15))</f>
        <v>0</v>
      </c>
      <c r="K13" s="271" t="str">
        <f>IF(I13="(",")","")</f>
        <v/>
      </c>
      <c r="L13" s="290" t="str">
        <f>IF((SUMIF(L14:L15,"",M14:M15)-SUMIF(L14:L15,"(",M14:M15))&lt;0,"(","")</f>
        <v/>
      </c>
      <c r="M13" s="285">
        <f>ABS(SUMIF(L14:L15,"",M14:M15)-SUMIF(L14:L15,"(",M14:M15))</f>
        <v>0</v>
      </c>
      <c r="N13" s="271" t="str">
        <f>IF(L13="(",")","")</f>
        <v/>
      </c>
      <c r="O13" s="328" t="s">
        <v>181</v>
      </c>
      <c r="P13" s="285">
        <f>SUM(P14:P15)</f>
        <v>0</v>
      </c>
      <c r="Q13" s="328" t="s">
        <v>182</v>
      </c>
      <c r="R13" s="328" t="s">
        <v>181</v>
      </c>
      <c r="S13" s="285">
        <f>SUM(S14:S15)</f>
        <v>0</v>
      </c>
      <c r="T13" s="328" t="s">
        <v>182</v>
      </c>
      <c r="U13" s="290" t="str">
        <f>IF((SUMIF(U14:U15,"",V14:V15)-SUMIF(U14:U15,"(",V14:V15))&lt;0,"(","")</f>
        <v/>
      </c>
      <c r="V13" s="285">
        <f>ABS(SUMIF(U14:U15,"",V14:V15)-SUMIF(U14:U15,"(",V14:V15))</f>
        <v>0</v>
      </c>
      <c r="W13" s="271" t="str">
        <f>IF(U13="(",")","")</f>
        <v/>
      </c>
      <c r="Y13" s="317" t="s">
        <v>183</v>
      </c>
    </row>
    <row r="14" spans="6:25">
      <c r="F14" s="343" t="s">
        <v>332</v>
      </c>
      <c r="G14" s="305" t="s">
        <v>331</v>
      </c>
      <c r="H14" s="243" t="s">
        <v>333</v>
      </c>
      <c r="I14" s="243"/>
      <c r="J14" s="244"/>
      <c r="K14" s="271" t="str">
        <f>IF(I14="(",")","")</f>
        <v/>
      </c>
      <c r="L14" s="243"/>
      <c r="M14" s="244"/>
      <c r="N14" s="271" t="str">
        <f>IF(L14="(",")","")</f>
        <v/>
      </c>
      <c r="O14" s="275" t="s">
        <v>181</v>
      </c>
      <c r="P14" s="244"/>
      <c r="Q14" s="274" t="s">
        <v>182</v>
      </c>
      <c r="R14" s="275" t="s">
        <v>181</v>
      </c>
      <c r="S14" s="244"/>
      <c r="T14" s="274" t="s">
        <v>182</v>
      </c>
      <c r="U14" s="243"/>
      <c r="V14" s="244"/>
      <c r="W14" s="271" t="str">
        <f>IF(U14="(",")","")</f>
        <v/>
      </c>
      <c r="Y14" s="317" t="s">
        <v>183</v>
      </c>
    </row>
    <row r="15" spans="6:25">
      <c r="F15" s="387"/>
      <c r="G15" s="321" t="s">
        <v>334</v>
      </c>
      <c r="H15" s="254"/>
      <c r="I15" s="388"/>
      <c r="J15" s="389"/>
      <c r="K15" s="389"/>
      <c r="L15" s="389"/>
      <c r="M15" s="390"/>
      <c r="N15" s="390"/>
      <c r="O15" s="390"/>
      <c r="P15" s="390"/>
      <c r="Q15" s="390"/>
      <c r="R15" s="390"/>
      <c r="S15" s="390"/>
      <c r="T15" s="390"/>
      <c r="U15" s="390"/>
      <c r="V15" s="390"/>
      <c r="W15" s="391"/>
      <c r="X15" s="134" t="s">
        <v>335</v>
      </c>
    </row>
    <row r="16" spans="6:25">
      <c r="F16" s="314"/>
      <c r="G16" s="314"/>
      <c r="H16" s="314"/>
      <c r="I16" s="314"/>
      <c r="J16" s="314"/>
      <c r="K16" s="314"/>
      <c r="L16" s="314"/>
      <c r="M16" s="314"/>
      <c r="N16" s="314"/>
      <c r="O16" s="314"/>
      <c r="P16" s="314"/>
      <c r="Q16" s="314"/>
      <c r="R16" s="314"/>
      <c r="S16" s="314"/>
      <c r="T16" s="314"/>
      <c r="U16" s="314"/>
      <c r="V16" s="314"/>
      <c r="W16" s="314"/>
    </row>
    <row r="17" spans="6:24">
      <c r="F17" s="63"/>
      <c r="G17" s="63"/>
      <c r="H17" s="63"/>
      <c r="I17" s="63"/>
      <c r="J17" s="63"/>
      <c r="K17" s="63"/>
      <c r="L17" s="63"/>
      <c r="M17" s="63"/>
      <c r="N17" s="63"/>
      <c r="O17" s="63"/>
      <c r="P17" s="63"/>
      <c r="Q17" s="63"/>
      <c r="R17" s="314"/>
      <c r="S17" s="63"/>
      <c r="T17" s="63"/>
      <c r="U17" s="63"/>
      <c r="V17" s="63"/>
      <c r="W17" s="63"/>
    </row>
    <row r="18" spans="6:24">
      <c r="F18" s="513" t="s">
        <v>336</v>
      </c>
      <c r="G18" s="513"/>
      <c r="H18" s="513"/>
      <c r="I18" s="513"/>
      <c r="J18" s="513"/>
      <c r="K18" s="513"/>
      <c r="L18" s="513"/>
      <c r="M18" s="513"/>
      <c r="N18" s="513"/>
      <c r="O18" s="513"/>
      <c r="P18" s="513"/>
      <c r="Q18" s="513"/>
      <c r="R18" s="401"/>
      <c r="S18" s="63"/>
      <c r="T18" s="63"/>
      <c r="U18" s="63"/>
      <c r="V18" s="63"/>
      <c r="W18" s="63"/>
    </row>
    <row r="19" spans="6:24">
      <c r="F19" s="514"/>
      <c r="G19" s="514"/>
      <c r="H19" s="514"/>
      <c r="I19" s="514"/>
      <c r="J19" s="514"/>
      <c r="K19" s="514"/>
      <c r="L19" s="514"/>
      <c r="M19" s="514"/>
      <c r="N19" s="514"/>
      <c r="O19" s="514"/>
      <c r="P19" s="514"/>
      <c r="Q19" s="514"/>
      <c r="R19" s="323"/>
      <c r="S19" s="63"/>
      <c r="T19" s="63"/>
      <c r="U19" s="63"/>
      <c r="V19" s="63"/>
      <c r="W19" s="63"/>
    </row>
    <row r="20" spans="6:24">
      <c r="F20" s="323"/>
      <c r="G20" s="323"/>
      <c r="H20" s="323"/>
      <c r="I20" s="323"/>
      <c r="J20" s="323"/>
      <c r="K20" s="323"/>
      <c r="L20" s="323"/>
      <c r="M20" s="323"/>
      <c r="N20" s="323"/>
      <c r="O20" s="323"/>
      <c r="P20" s="325"/>
      <c r="Q20" s="323"/>
      <c r="R20" s="323"/>
      <c r="S20" s="63"/>
      <c r="T20" s="63"/>
      <c r="U20" s="63"/>
      <c r="V20" s="63"/>
      <c r="W20" s="63"/>
    </row>
    <row r="21" spans="6:24" ht="38.1" customHeight="1">
      <c r="F21" s="340" t="s">
        <v>167</v>
      </c>
      <c r="G21" s="340" t="s">
        <v>168</v>
      </c>
      <c r="H21" s="340" t="s">
        <v>5</v>
      </c>
      <c r="I21" s="527" t="str">
        <f>"На 31 декабря "&amp;IF(List_01_reporting_period = "","отчётную дату отчётного года",List_01_reporting_period&amp; " г.")</f>
        <v>На 31 декабря 2017 г.</v>
      </c>
      <c r="J21" s="528"/>
      <c r="K21" s="529"/>
      <c r="L21" s="516" t="str">
        <f>"На 31 декабря "&amp;IF(List_01_reporting_period = "","предыдущего года",List_01_reporting_period-1&amp; " г.")</f>
        <v>На 31 декабря 2016 г.</v>
      </c>
      <c r="M21" s="516"/>
      <c r="N21" s="516"/>
      <c r="O21" s="516" t="str">
        <f>"На 31 декабря "&amp;IF(List_01_reporting_period = "","года, предшествующего предыдущему",List_01_reporting_period-2&amp; " г.")</f>
        <v>На 31 декабря 2015 г.</v>
      </c>
      <c r="P21" s="516"/>
      <c r="Q21" s="516"/>
      <c r="R21" s="314"/>
      <c r="S21" s="63"/>
      <c r="T21" s="63"/>
      <c r="U21" s="63"/>
      <c r="V21" s="63"/>
      <c r="W21" s="63"/>
    </row>
    <row r="22" spans="6:24">
      <c r="F22" s="358">
        <v>1</v>
      </c>
      <c r="G22" s="358">
        <v>2</v>
      </c>
      <c r="H22" s="358">
        <v>3</v>
      </c>
      <c r="I22" s="358"/>
      <c r="J22" s="358">
        <v>4</v>
      </c>
      <c r="K22" s="358"/>
      <c r="L22" s="517">
        <v>5</v>
      </c>
      <c r="M22" s="517"/>
      <c r="N22" s="517"/>
      <c r="O22" s="358"/>
      <c r="P22" s="358">
        <v>6</v>
      </c>
      <c r="Q22" s="385"/>
      <c r="R22" s="341"/>
      <c r="S22" s="342"/>
      <c r="T22" s="342"/>
      <c r="U22" s="342"/>
      <c r="V22" s="342"/>
      <c r="W22" s="342"/>
    </row>
    <row r="23" spans="6:24">
      <c r="F23" s="343" t="s">
        <v>337</v>
      </c>
      <c r="G23" s="326" t="s">
        <v>338</v>
      </c>
      <c r="H23" s="340">
        <v>5800</v>
      </c>
      <c r="I23" s="290" t="str">
        <f>IF((SUMIF(I24:I25,"",J24:J25)-SUMIF(I24:I25,"(",J24:J25))&lt;0,"(","")</f>
        <v/>
      </c>
      <c r="J23" s="285">
        <f>ABS(SUMIF(I24:I25,"",J24:J25)-SUMIF(I24:I25,"(",J24:J25))</f>
        <v>0</v>
      </c>
      <c r="K23" s="271" t="str">
        <f>IF(I23="(",")","")</f>
        <v/>
      </c>
      <c r="L23" s="290" t="str">
        <f>IF((SUMIF(L24:L25,"",M24:M25)-SUMIF(L24:L25,"(",M24:M25))&lt;0,"(","")</f>
        <v/>
      </c>
      <c r="M23" s="285">
        <f>ABS(SUMIF(L24:L25,"",M24:M25)-SUMIF(L24:L25,"(",M24:M25))</f>
        <v>0</v>
      </c>
      <c r="N23" s="271" t="str">
        <f>IF(L23="(",")","")</f>
        <v/>
      </c>
      <c r="O23" s="290" t="str">
        <f>IF((SUMIF(O24:O25,"",P24:P25)-SUMIF(O24:O25,"(",P24:P25))&lt;0,"(","")</f>
        <v/>
      </c>
      <c r="P23" s="285">
        <f>ABS(SUMIF(O24:O25,"",P24:P25)-SUMIF(O24:O25,"(",P24:P25))</f>
        <v>0</v>
      </c>
      <c r="Q23" s="271" t="str">
        <f>IF(O23="(",")","")</f>
        <v/>
      </c>
      <c r="R23" s="314"/>
      <c r="S23" s="63"/>
      <c r="T23" s="63"/>
      <c r="U23" s="63"/>
      <c r="V23" s="63"/>
      <c r="W23" s="63"/>
    </row>
    <row r="24" spans="6:24">
      <c r="F24" s="343" t="s">
        <v>339</v>
      </c>
      <c r="G24" s="364" t="s">
        <v>338</v>
      </c>
      <c r="H24" s="243" t="s">
        <v>340</v>
      </c>
      <c r="I24" s="243"/>
      <c r="J24" s="244"/>
      <c r="K24" s="271" t="str">
        <f>IF(I24="(",")","")</f>
        <v/>
      </c>
      <c r="L24" s="243"/>
      <c r="M24" s="244"/>
      <c r="N24" s="271" t="str">
        <f>IF(L24="(",")","")</f>
        <v/>
      </c>
      <c r="O24" s="243"/>
      <c r="P24" s="244"/>
      <c r="Q24" s="271" t="str">
        <f>IF(O24="(",")","")</f>
        <v/>
      </c>
      <c r="R24" s="314"/>
      <c r="S24" s="63"/>
      <c r="T24" s="63"/>
      <c r="U24" s="63"/>
      <c r="V24" s="63"/>
      <c r="W24" s="63"/>
    </row>
    <row r="25" spans="6:24">
      <c r="F25" s="387"/>
      <c r="G25" s="321" t="s">
        <v>261</v>
      </c>
      <c r="H25" s="254"/>
      <c r="I25" s="388"/>
      <c r="J25" s="389"/>
      <c r="K25" s="389"/>
      <c r="L25" s="388"/>
      <c r="M25" s="389"/>
      <c r="N25" s="389"/>
      <c r="O25" s="389"/>
      <c r="P25" s="389"/>
      <c r="Q25" s="419"/>
      <c r="R25" s="314"/>
      <c r="S25" s="63"/>
      <c r="T25" s="63"/>
      <c r="U25" s="63"/>
      <c r="V25" s="63"/>
      <c r="W25" s="63"/>
      <c r="X25" s="134" t="s">
        <v>341</v>
      </c>
    </row>
    <row r="26" spans="6:24">
      <c r="F26" s="352" t="s">
        <v>342</v>
      </c>
      <c r="G26" s="420" t="s">
        <v>343</v>
      </c>
      <c r="H26" s="413">
        <v>5810</v>
      </c>
      <c r="I26" s="354" t="str">
        <f>IF((SUMIF(I27:I28,"",J27:J28)-SUMIF(I27:I28,"(",J27:J28))&lt;0,"(","")</f>
        <v/>
      </c>
      <c r="J26" s="365">
        <f>ABS(SUMIF(I27:I28,"",J27:J28)-SUMIF(I27:I28,"(",J27:J28))</f>
        <v>0</v>
      </c>
      <c r="K26" s="355" t="str">
        <f>IF(I26="(",")","")</f>
        <v/>
      </c>
      <c r="L26" s="354" t="str">
        <f>IF((SUMIF(L27:L28,"",M27:M28)-SUMIF(L27:L28,"(",M27:M28))&lt;0,"(","")</f>
        <v/>
      </c>
      <c r="M26" s="365">
        <f>ABS(SUMIF(L27:L28,"",M27:M28)-SUMIF(L27:L28,"(",M27:M28))</f>
        <v>0</v>
      </c>
      <c r="N26" s="355" t="str">
        <f>IF(L26="(",")","")</f>
        <v/>
      </c>
      <c r="O26" s="354" t="str">
        <f>IF((SUMIF(O27:O28,"",P27:P28)-SUMIF(O27:O28,"(",P27:P28))&lt;0,"(","")</f>
        <v/>
      </c>
      <c r="P26" s="365">
        <f>ABS(SUMIF(O27:O28,"",P27:P28)-SUMIF(O27:O28,"(",P27:P28))</f>
        <v>0</v>
      </c>
      <c r="Q26" s="355" t="str">
        <f>IF(O26="(",")","")</f>
        <v/>
      </c>
      <c r="R26" s="314"/>
      <c r="S26" s="63"/>
      <c r="T26" s="63"/>
      <c r="U26" s="63"/>
      <c r="V26" s="63"/>
      <c r="W26" s="63"/>
    </row>
    <row r="27" spans="6:24">
      <c r="F27" s="343" t="s">
        <v>344</v>
      </c>
      <c r="G27" s="364" t="s">
        <v>343</v>
      </c>
      <c r="H27" s="243" t="s">
        <v>345</v>
      </c>
      <c r="I27" s="243"/>
      <c r="J27" s="244"/>
      <c r="K27" s="271" t="str">
        <f>IF(I27="(",")","")</f>
        <v/>
      </c>
      <c r="L27" s="243"/>
      <c r="M27" s="244"/>
      <c r="N27" s="271" t="str">
        <f>IF(L27="(",")","")</f>
        <v/>
      </c>
      <c r="O27" s="243"/>
      <c r="P27" s="244"/>
      <c r="Q27" s="271" t="str">
        <f>IF(O27="(",")","")</f>
        <v/>
      </c>
      <c r="R27" s="314"/>
      <c r="S27" s="63"/>
      <c r="T27" s="63"/>
      <c r="U27" s="63"/>
      <c r="V27" s="63"/>
      <c r="W27" s="63"/>
    </row>
    <row r="28" spans="6:24">
      <c r="F28" s="387"/>
      <c r="G28" s="321" t="s">
        <v>261</v>
      </c>
      <c r="H28" s="254"/>
      <c r="I28" s="388"/>
      <c r="J28" s="389"/>
      <c r="K28" s="389"/>
      <c r="L28" s="388"/>
      <c r="M28" s="389"/>
      <c r="N28" s="389"/>
      <c r="O28" s="389"/>
      <c r="P28" s="389"/>
      <c r="Q28" s="419"/>
      <c r="R28" s="314"/>
      <c r="S28" s="63"/>
      <c r="T28" s="63"/>
      <c r="U28" s="63"/>
      <c r="V28" s="63"/>
      <c r="W28" s="63"/>
      <c r="X28" s="134" t="s">
        <v>341</v>
      </c>
    </row>
  </sheetData>
  <sheetProtection password="C39D" sheet="1" objects="1" scenarios="1" formatColumns="0" formatRows="0"/>
  <mergeCells count="12">
    <mergeCell ref="O12:Q12"/>
    <mergeCell ref="I21:K21"/>
    <mergeCell ref="L21:N21"/>
    <mergeCell ref="O21:Q21"/>
    <mergeCell ref="L22:N22"/>
    <mergeCell ref="F18:Q19"/>
    <mergeCell ref="F8:W9"/>
    <mergeCell ref="I11:K11"/>
    <mergeCell ref="L11:N11"/>
    <mergeCell ref="O11:Q11"/>
    <mergeCell ref="R11:T11"/>
    <mergeCell ref="U11:W11"/>
  </mergeCells>
  <dataValidations count="6">
    <dataValidation type="decimal" allowBlank="1" showInputMessage="1" showErrorMessage="1" sqref="M28:Q28 J28:K28 J25:K25 M25:Q25 J15:L15">
      <formula1>-999999999999999000</formula1>
      <formula2>9999999999999990000</formula2>
    </dataValidation>
    <dataValidation type="decimal" allowBlank="1" showInputMessage="1" showErrorMessage="1" sqref="M26 P26 J26 P23 M23 J23 V13 M13 S13 P13 J13">
      <formula1>0</formula1>
      <formula2>99999999999999900000</formula2>
    </dataValidation>
    <dataValidation type="whole" allowBlank="1" showInputMessage="1" showErrorMessage="1" errorTitle="Внимание" error="Допускается ввод только целых не отрицательных чисел" sqref="P14 S14">
      <formula1>0</formula1>
      <formula2>9.99999999999999E+23</formula2>
    </dataValidation>
    <dataValidation type="textLength" operator="lessThanOrEqual" allowBlank="1" showInputMessage="1" showErrorMessage="1" errorTitle="Ошибка" error="Допускается ввод не более 900 символов" sqref="G14:H14 G27:H27 G24:H24">
      <formula1>900</formula1>
    </dataValidation>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то в ячейке слева поставьте '('" sqref="V14 J14 M27 J24 P24 P27 M14 J27 M24">
      <formula1>0</formula1>
      <formula2>9.99999999999999E+23</formula2>
    </dataValidation>
    <dataValidation type="list" allowBlank="1" showDropDown="1" showInputMessage="1" showErrorMessage="1" errorTitle="Внимание" error="Возможен ввод только символа '('" sqref="L14 I14 O27 O24 U14 L24 L27 I27 I24">
      <formula1>"("</formula1>
    </dataValidation>
  </dataValidations>
  <hyperlinks>
    <hyperlink ref="G15" location="'Форма 5. Обязательства'!A1" tooltip="Добавить запись" display="Добавить вид обязательства"/>
    <hyperlink ref="G25" location="'Форма 5. Обязательства'!A1" tooltip="Добавить запись" display="Добавить вид"/>
    <hyperlink ref="G28" location="'Форма 5. Обязательства'!A1" tooltip="Добавить запись" display="Добавить вид"/>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5"/>
  <dimension ref="E1:V23"/>
  <sheetViews>
    <sheetView showGridLines="0" topLeftCell="D5" workbookViewId="0">
      <selection activeCell="D23" sqref="D23"/>
    </sheetView>
  </sheetViews>
  <sheetFormatPr defaultColWidth="9.109375" defaultRowHeight="12.75"/>
  <cols>
    <col min="1" max="3" width="0" style="109" hidden="1" customWidth="1"/>
    <col min="4" max="4" width="9.109375" style="109" customWidth="1"/>
    <col min="5" max="5" width="5.88671875" style="109" customWidth="1"/>
    <col min="6" max="6" width="35" style="109" customWidth="1"/>
    <col min="7" max="7" width="20" style="109" customWidth="1"/>
    <col min="8" max="8" width="6.109375" style="109" customWidth="1"/>
    <col min="9" max="9" width="2.5546875" style="109" customWidth="1"/>
    <col min="10" max="10" width="21.6640625" style="109" customWidth="1"/>
    <col min="11" max="12" width="2.5546875" style="109" customWidth="1"/>
    <col min="13" max="13" width="21.6640625" style="109" customWidth="1"/>
    <col min="14" max="15" width="2.5546875" style="109" customWidth="1"/>
    <col min="16" max="16" width="21.6640625" style="109" customWidth="1"/>
    <col min="17" max="18" width="2.5546875" style="109" customWidth="1"/>
    <col min="19" max="19" width="21.6640625" style="109" customWidth="1"/>
    <col min="20" max="20" width="2.5546875" style="109" customWidth="1"/>
    <col min="21" max="21" width="24.44140625" style="134" customWidth="1"/>
    <col min="22" max="22" width="9.109375" style="392" customWidth="1"/>
    <col min="23" max="23" width="9.109375" style="109" customWidth="1"/>
    <col min="24" max="16384" width="9.109375" style="109"/>
  </cols>
  <sheetData>
    <row r="1" spans="5:20" hidden="1"/>
    <row r="2" spans="5:20" hidden="1"/>
    <row r="3" spans="5:20" hidden="1"/>
    <row r="4" spans="5:20" hidden="1"/>
    <row r="5" spans="5:20">
      <c r="E5" s="52" t="str">
        <f ca="1">Getcode()</f>
        <v>ELPASS.FORMS.BH</v>
      </c>
      <c r="T5" s="15" t="str">
        <f ca="1">version</f>
        <v>Версия 1.0 от 01.10.2017</v>
      </c>
    </row>
    <row r="7" spans="5:20">
      <c r="E7" s="334"/>
      <c r="F7" s="334"/>
      <c r="G7" s="334"/>
      <c r="H7" s="334"/>
      <c r="I7" s="334"/>
      <c r="J7" s="334"/>
      <c r="K7" s="334"/>
      <c r="L7" s="334"/>
      <c r="M7" s="334"/>
      <c r="N7" s="334"/>
      <c r="O7" s="334"/>
      <c r="P7" s="334"/>
      <c r="Q7" s="334"/>
      <c r="R7" s="334"/>
      <c r="S7" s="334"/>
      <c r="T7" s="382" t="s">
        <v>346</v>
      </c>
    </row>
    <row r="8" spans="5:20">
      <c r="E8" s="513" t="s">
        <v>347</v>
      </c>
      <c r="F8" s="513"/>
      <c r="G8" s="513"/>
      <c r="H8" s="513"/>
      <c r="I8" s="513"/>
      <c r="J8" s="513"/>
      <c r="K8" s="513"/>
      <c r="L8" s="513"/>
      <c r="M8" s="513"/>
      <c r="N8" s="513"/>
      <c r="O8" s="513"/>
      <c r="P8" s="513"/>
      <c r="Q8" s="513"/>
      <c r="R8" s="513"/>
      <c r="S8" s="513"/>
      <c r="T8" s="513"/>
    </row>
    <row r="9" spans="5:20">
      <c r="E9" s="514"/>
      <c r="F9" s="514"/>
      <c r="G9" s="514"/>
      <c r="H9" s="514"/>
      <c r="I9" s="514"/>
      <c r="J9" s="514"/>
      <c r="K9" s="514"/>
      <c r="L9" s="514"/>
      <c r="M9" s="514"/>
      <c r="N9" s="514"/>
      <c r="O9" s="514"/>
      <c r="P9" s="514"/>
      <c r="Q9" s="514"/>
      <c r="R9" s="514"/>
      <c r="S9" s="514"/>
      <c r="T9" s="514"/>
    </row>
    <row r="10" spans="5:20">
      <c r="E10" s="323"/>
      <c r="F10" s="323"/>
      <c r="G10" s="323"/>
      <c r="H10" s="323"/>
      <c r="I10" s="323"/>
      <c r="J10" s="323"/>
      <c r="K10" s="323"/>
      <c r="L10" s="323"/>
      <c r="M10" s="323"/>
      <c r="N10" s="323"/>
      <c r="O10" s="323"/>
      <c r="P10" s="323"/>
      <c r="Q10" s="323"/>
      <c r="R10" s="323"/>
      <c r="S10" s="325"/>
      <c r="T10" s="325"/>
    </row>
    <row r="11" spans="5:20" ht="25.5">
      <c r="E11" s="340" t="s">
        <v>167</v>
      </c>
      <c r="F11" s="516" t="s">
        <v>168</v>
      </c>
      <c r="G11" s="516"/>
      <c r="H11" s="340" t="s">
        <v>5</v>
      </c>
      <c r="I11" s="516" t="str">
        <f>"За "&amp;IF(List_01_reporting_period = "","отчётный год",List_01_reporting_period&amp; " г.")</f>
        <v>За 2017 г.</v>
      </c>
      <c r="J11" s="516"/>
      <c r="K11" s="516"/>
      <c r="L11" s="516" t="str">
        <f>"За "&amp;IF(List_01_reporting_period = "","предыдущий год",List_01_reporting_period-1&amp; " г.")</f>
        <v>За 2016 г.</v>
      </c>
      <c r="M11" s="516"/>
      <c r="N11" s="516"/>
      <c r="O11" s="63"/>
      <c r="P11" s="63"/>
      <c r="Q11" s="63"/>
      <c r="R11" s="63"/>
      <c r="S11" s="63"/>
      <c r="T11" s="63"/>
    </row>
    <row r="12" spans="5:20">
      <c r="E12" s="358">
        <v>1</v>
      </c>
      <c r="F12" s="517">
        <v>2</v>
      </c>
      <c r="G12" s="517"/>
      <c r="H12" s="358">
        <v>3</v>
      </c>
      <c r="I12" s="358"/>
      <c r="J12" s="358">
        <v>4</v>
      </c>
      <c r="K12" s="358"/>
      <c r="L12" s="358"/>
      <c r="M12" s="358">
        <v>5</v>
      </c>
      <c r="N12" s="342"/>
      <c r="O12" s="342"/>
      <c r="P12" s="342"/>
      <c r="Q12" s="342"/>
      <c r="R12" s="342"/>
      <c r="S12" s="342"/>
      <c r="T12" s="342"/>
    </row>
    <row r="13" spans="5:20">
      <c r="E13" s="343" t="s">
        <v>348</v>
      </c>
      <c r="F13" s="518" t="s">
        <v>349</v>
      </c>
      <c r="G13" s="518"/>
      <c r="H13" s="340">
        <v>5900</v>
      </c>
      <c r="I13" s="290" t="str">
        <f>IF((SUMIF(I14:I15,"",J14:J15)-SUMIF(I14:I15,"(",J14:J15))&lt;0,"(","")</f>
        <v/>
      </c>
      <c r="J13" s="285">
        <f>ABS(SUMIF(I14:I15,"",J14:J15)-SUMIF(I14:I15,"(",J14:J15))</f>
        <v>0</v>
      </c>
      <c r="K13" s="271" t="str">
        <f>IF(I13="(",")","")</f>
        <v/>
      </c>
      <c r="L13" s="290" t="str">
        <f>IF((SUMIF(L14:L15,"",M14:M15)-SUMIF(L14:L15,"(",M14:M15))&lt;0,"(","")</f>
        <v/>
      </c>
      <c r="M13" s="285">
        <f>ABS(SUMIF(L14:L15,"",M14:M15)-SUMIF(L14:L15,"(",M14:M15))</f>
        <v>0</v>
      </c>
      <c r="N13" s="271" t="str">
        <f>IF(L13="(",")","")</f>
        <v/>
      </c>
      <c r="O13" s="63"/>
      <c r="P13" s="63"/>
      <c r="Q13" s="63"/>
      <c r="R13" s="63"/>
      <c r="S13" s="63"/>
      <c r="T13" s="63"/>
    </row>
    <row r="14" spans="5:20">
      <c r="E14" s="343" t="s">
        <v>350</v>
      </c>
      <c r="F14" s="522" t="s">
        <v>351</v>
      </c>
      <c r="G14" s="522"/>
      <c r="H14" s="340">
        <v>5901</v>
      </c>
      <c r="I14" s="243"/>
      <c r="J14" s="244"/>
      <c r="K14" s="355" t="str">
        <f>IF(I14="(",")","")</f>
        <v/>
      </c>
      <c r="L14" s="243"/>
      <c r="M14" s="244"/>
      <c r="N14" s="355" t="str">
        <f>IF(L14="(",")","")</f>
        <v/>
      </c>
      <c r="O14" s="63"/>
      <c r="P14" s="63"/>
      <c r="Q14" s="63"/>
      <c r="R14" s="63"/>
      <c r="S14" s="63"/>
      <c r="T14" s="63"/>
    </row>
    <row r="15" spans="5:20">
      <c r="E15" s="343" t="s">
        <v>352</v>
      </c>
      <c r="F15" s="522" t="s">
        <v>353</v>
      </c>
      <c r="G15" s="522"/>
      <c r="H15" s="340">
        <v>5905</v>
      </c>
      <c r="I15" s="243"/>
      <c r="J15" s="244"/>
      <c r="K15" s="355" t="str">
        <f>IF(I15="(",")","")</f>
        <v/>
      </c>
      <c r="L15" s="243"/>
      <c r="M15" s="244"/>
      <c r="N15" s="355" t="str">
        <f>IF(L15="(",")","")</f>
        <v/>
      </c>
      <c r="O15" s="63"/>
      <c r="P15" s="63"/>
      <c r="Q15" s="63"/>
      <c r="R15" s="63"/>
      <c r="S15" s="63"/>
      <c r="T15" s="63"/>
    </row>
    <row r="16" spans="5:20">
      <c r="E16" s="384"/>
      <c r="F16" s="384"/>
      <c r="G16" s="384"/>
      <c r="H16" s="384" t="s">
        <v>12</v>
      </c>
      <c r="I16" s="384"/>
      <c r="J16" s="384"/>
      <c r="K16" s="384"/>
      <c r="L16" s="384"/>
      <c r="M16" s="384"/>
      <c r="N16" s="384"/>
      <c r="O16" s="568"/>
      <c r="P16" s="568"/>
      <c r="Q16" s="568"/>
      <c r="R16" s="568"/>
      <c r="S16" s="568"/>
      <c r="T16" s="568"/>
    </row>
    <row r="17" spans="5:22" ht="25.5">
      <c r="E17" s="340" t="s">
        <v>167</v>
      </c>
      <c r="F17" s="340" t="s">
        <v>168</v>
      </c>
      <c r="G17" s="340" t="s">
        <v>169</v>
      </c>
      <c r="H17" s="340" t="s">
        <v>5</v>
      </c>
      <c r="I17" s="516" t="s">
        <v>170</v>
      </c>
      <c r="J17" s="516"/>
      <c r="K17" s="516"/>
      <c r="L17" s="567" t="s">
        <v>354</v>
      </c>
      <c r="M17" s="567"/>
      <c r="N17" s="567"/>
      <c r="O17" s="567" t="s">
        <v>355</v>
      </c>
      <c r="P17" s="567"/>
      <c r="Q17" s="567"/>
      <c r="R17" s="516" t="s">
        <v>356</v>
      </c>
      <c r="S17" s="516"/>
      <c r="T17" s="516"/>
    </row>
    <row r="18" spans="5:22">
      <c r="E18" s="358">
        <v>1</v>
      </c>
      <c r="F18" s="358">
        <v>2</v>
      </c>
      <c r="G18" s="358">
        <v>3</v>
      </c>
      <c r="H18" s="358">
        <v>4</v>
      </c>
      <c r="I18" s="358" t="s">
        <v>12</v>
      </c>
      <c r="J18" s="358">
        <v>5</v>
      </c>
      <c r="K18" s="358" t="s">
        <v>12</v>
      </c>
      <c r="L18" s="358" t="s">
        <v>12</v>
      </c>
      <c r="M18" s="358">
        <v>6</v>
      </c>
      <c r="N18" s="358" t="s">
        <v>12</v>
      </c>
      <c r="O18" s="517">
        <v>7</v>
      </c>
      <c r="P18" s="517"/>
      <c r="Q18" s="517"/>
      <c r="R18" s="358" t="s">
        <v>12</v>
      </c>
      <c r="S18" s="358">
        <v>8</v>
      </c>
      <c r="T18" s="385" t="s">
        <v>12</v>
      </c>
    </row>
    <row r="19" spans="5:22">
      <c r="E19" s="511" t="s">
        <v>357</v>
      </c>
      <c r="F19" s="518" t="s">
        <v>358</v>
      </c>
      <c r="G19" s="271" t="str">
        <f>"за "&amp;IF(List_01_reporting_period="","отчётный год",List_01_reporting_period&amp;" год")</f>
        <v>за 2017 год</v>
      </c>
      <c r="H19" s="327">
        <v>5910</v>
      </c>
      <c r="I19" s="290" t="str">
        <f t="array" ref="I19">IF((SUM(IF($V$21:$V$23="c",IF(I$21:I$23="(",-J$21:J$23,J$21:J$23))))&lt;0,"(","")</f>
        <v/>
      </c>
      <c r="J19" s="285">
        <f t="array" ref="J19">ABS(SUM(IF($V$21:$V$23="c",IF(I$21:I$23="(",-J$21:J$23,J$21:J$23))))</f>
        <v>0</v>
      </c>
      <c r="K19" s="271" t="str">
        <f>IF(I19="(",")","")</f>
        <v/>
      </c>
      <c r="L19" s="290" t="str">
        <f t="array" ref="L19">IF((SUM(IF($V$21:$V$23="c",IF(L$21:L$23="(",-M$21:M$23,M$21:M$23))))&lt;0,"(","")</f>
        <v/>
      </c>
      <c r="M19" s="285">
        <f t="array" ref="M19">ABS(SUM(IF($V$21:$V$23="c",IF(L$21:L$23="(",-M$21:M$23,M$21:M$23))))</f>
        <v>0</v>
      </c>
      <c r="N19" s="271" t="str">
        <f>IF(L19="(",")","")</f>
        <v/>
      </c>
      <c r="O19" s="328" t="s">
        <v>181</v>
      </c>
      <c r="P19" s="285">
        <f>SUMIF($V$21:$V$23,$V19,P$21:P$23)</f>
        <v>0</v>
      </c>
      <c r="Q19" s="328" t="s">
        <v>182</v>
      </c>
      <c r="R19" s="290" t="str">
        <f t="array" ref="R19">IF((SUM(IF($V$21:$V$23="c",IF(R$21:R$23="(",-S$21:S$23,S$21:S$23))))&lt;0,"(","")</f>
        <v/>
      </c>
      <c r="S19" s="285">
        <f t="array" ref="S19">ABS(SUM(IF($V$21:$V$23="c",IF(R$21:R$23="(",-S$21:S$23,S$21:S$23))))</f>
        <v>0</v>
      </c>
      <c r="T19" s="271" t="str">
        <f>IF(R19="(",")","")</f>
        <v/>
      </c>
      <c r="V19" s="393" t="s">
        <v>183</v>
      </c>
    </row>
    <row r="20" spans="5:22">
      <c r="E20" s="511"/>
      <c r="F20" s="518"/>
      <c r="G20" s="271" t="str">
        <f>"за "&amp;IF(List_01_reporting_period="","предыдущий год",List_01_reporting_period-1&amp;" год")</f>
        <v>за 2016 год</v>
      </c>
      <c r="H20" s="327">
        <v>5920</v>
      </c>
      <c r="I20" s="290" t="str">
        <f t="array" ref="I20">IF((SUM(IF($V$21:$V$23="p",IF(I$21:I$23="(",-J$21:J$23,J$21:J$23))))&lt;0,"(","")</f>
        <v/>
      </c>
      <c r="J20" s="285">
        <f t="array" ref="J20">ABS(SUM(IF($V$21:$V$23="p",IF(I$21:I$23="(",-J$21:J$23,J$21:J$23))))</f>
        <v>0</v>
      </c>
      <c r="K20" s="271" t="str">
        <f>IF(I20="(",")","")</f>
        <v/>
      </c>
      <c r="L20" s="290" t="str">
        <f t="array" ref="L20">IF((SUM(IF($V$21:$V$23="p",IF(L$21:L$23="(",-M$21:M$23,M$21:M$23))))&lt;0,"(","")</f>
        <v/>
      </c>
      <c r="M20" s="285">
        <f t="array" ref="M20">ABS(SUM(IF($V$21:$V$23="p",IF(L$21:L$23="(",-M$21:M$23,M$21:M$23))))</f>
        <v>0</v>
      </c>
      <c r="N20" s="271" t="str">
        <f>IF(L20="(",")","")</f>
        <v/>
      </c>
      <c r="O20" s="328" t="s">
        <v>181</v>
      </c>
      <c r="P20" s="285">
        <f>SUMIF($V$21:$V$23,$V20,P$21:P$23)</f>
        <v>0</v>
      </c>
      <c r="Q20" s="274" t="s">
        <v>182</v>
      </c>
      <c r="R20" s="290" t="str">
        <f t="array" ref="R20">IF((SUM(IF($V$21:$V$23="p",IF(R$21:R$23="(",-S$21:S$23,S$21:S$23))))&lt;0,"(","")</f>
        <v/>
      </c>
      <c r="S20" s="285">
        <f t="array" ref="S20">ABS(SUM(IF($V$21:$V$23="p",IF(R$21:R$23="(",-S$21:S$23,S$21:S$23))))</f>
        <v>0</v>
      </c>
      <c r="T20" s="271" t="str">
        <f>IF(R20="(",")","")</f>
        <v/>
      </c>
      <c r="V20" s="393" t="s">
        <v>184</v>
      </c>
    </row>
    <row r="21" spans="5:22">
      <c r="E21" s="511" t="s">
        <v>359</v>
      </c>
      <c r="F21" s="523" t="s">
        <v>358</v>
      </c>
      <c r="G21" s="271" t="str">
        <f>"за "&amp;IF(List_01_reporting_period="","отчётный год",List_01_reporting_period&amp;" год")</f>
        <v>за 2017 год</v>
      </c>
      <c r="H21" s="243"/>
      <c r="I21" s="243"/>
      <c r="J21" s="244"/>
      <c r="K21" s="355" t="str">
        <f>IF(I21="(",")","")</f>
        <v/>
      </c>
      <c r="L21" s="243"/>
      <c r="M21" s="244"/>
      <c r="N21" s="355" t="str">
        <f>IF(L21="(",")","")</f>
        <v/>
      </c>
      <c r="O21" s="328" t="s">
        <v>181</v>
      </c>
      <c r="P21" s="244"/>
      <c r="Q21" s="274" t="s">
        <v>182</v>
      </c>
      <c r="R21" s="243"/>
      <c r="S21" s="244"/>
      <c r="T21" s="355" t="str">
        <f>IF(R21="(",")","")</f>
        <v/>
      </c>
      <c r="V21" s="393" t="s">
        <v>183</v>
      </c>
    </row>
    <row r="22" spans="5:22">
      <c r="E22" s="511"/>
      <c r="F22" s="523"/>
      <c r="G22" s="271" t="str">
        <f>"за "&amp;IF(List_01_reporting_period="","предыдущий год",List_01_reporting_period-1&amp;" год")</f>
        <v>за 2016 год</v>
      </c>
      <c r="H22" s="243"/>
      <c r="I22" s="243"/>
      <c r="J22" s="244"/>
      <c r="K22" s="355" t="str">
        <f>IF(I22="(",")","")</f>
        <v/>
      </c>
      <c r="L22" s="243"/>
      <c r="M22" s="244"/>
      <c r="N22" s="355" t="str">
        <f>IF(L22="(",")","")</f>
        <v/>
      </c>
      <c r="O22" s="328" t="s">
        <v>181</v>
      </c>
      <c r="P22" s="244"/>
      <c r="Q22" s="274" t="s">
        <v>182</v>
      </c>
      <c r="R22" s="243"/>
      <c r="S22" s="244"/>
      <c r="T22" s="355" t="str">
        <f>IF(R22="(",")","")</f>
        <v/>
      </c>
      <c r="V22" s="393" t="s">
        <v>184</v>
      </c>
    </row>
    <row r="23" spans="5:22">
      <c r="E23" s="387"/>
      <c r="F23" s="321" t="s">
        <v>360</v>
      </c>
      <c r="G23" s="254"/>
      <c r="H23" s="254"/>
      <c r="I23" s="388"/>
      <c r="J23" s="389"/>
      <c r="K23" s="389"/>
      <c r="L23" s="389"/>
      <c r="M23" s="390"/>
      <c r="N23" s="390"/>
      <c r="O23" s="390"/>
      <c r="P23" s="390"/>
      <c r="Q23" s="390"/>
      <c r="R23" s="390"/>
      <c r="S23" s="390"/>
      <c r="T23" s="391"/>
      <c r="U23" s="134" t="s">
        <v>361</v>
      </c>
    </row>
  </sheetData>
  <sheetProtection password="C39D" sheet="1" objects="1" scenarios="1" formatColumns="0" formatRows="0"/>
  <mergeCells count="19">
    <mergeCell ref="O18:Q18"/>
    <mergeCell ref="E19:E20"/>
    <mergeCell ref="F19:F20"/>
    <mergeCell ref="E21:E22"/>
    <mergeCell ref="F21:F22"/>
    <mergeCell ref="E8:T9"/>
    <mergeCell ref="F14:G14"/>
    <mergeCell ref="F15:G15"/>
    <mergeCell ref="O16:Q16"/>
    <mergeCell ref="R16:T16"/>
    <mergeCell ref="I17:K17"/>
    <mergeCell ref="L17:N17"/>
    <mergeCell ref="O17:Q17"/>
    <mergeCell ref="R17:T17"/>
    <mergeCell ref="F11:G11"/>
    <mergeCell ref="I11:K11"/>
    <mergeCell ref="L11:N11"/>
    <mergeCell ref="F12:G12"/>
    <mergeCell ref="F13:G13"/>
  </mergeCells>
  <dataValidations count="6">
    <dataValidation type="decimal" allowBlank="1" showInputMessage="1" showErrorMessage="1" sqref="J23:L23">
      <formula1>-999999999999999000</formula1>
      <formula2>9999999999999990000</formula2>
    </dataValidation>
    <dataValidation type="decimal" allowBlank="1" showInputMessage="1" showErrorMessage="1" sqref="M13 J13 P19:P20">
      <formula1>0</formula1>
      <formula2>99999999999999900000</formula2>
    </dataValidation>
    <dataValidation type="whole" allowBlank="1" showInputMessage="1" showErrorMessage="1" errorTitle="Внимание" error="Допускается ввод только целых не отрицательных чисел" sqref="P21:P22">
      <formula1>0</formula1>
      <formula2>9.99999999999999E+23</formula2>
    </dataValidation>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то в ячейке слева поставьте '('" sqref="J14:J15 M14:M15 S21:S22 J21:J22 M21:M22">
      <formula1>0</formula1>
      <formula2>9.99999999999999E+23</formula2>
    </dataValidation>
    <dataValidation type="textLength" operator="lessThanOrEqual" allowBlank="1" showInputMessage="1" showErrorMessage="1" errorTitle="Ошибка" error="Допускается ввод не более 900 символов" sqref="F21:F22 H21:H22">
      <formula1>900</formula1>
    </dataValidation>
    <dataValidation type="list" allowBlank="1" showDropDown="1" showInputMessage="1" showErrorMessage="1" errorTitle="Внимание" error="Возможен ввод только символа '('" sqref="L14:L15 I14:I15 L21:L22 R21:R22 I21:I22">
      <formula1>"("</formula1>
    </dataValidation>
  </dataValidations>
  <hyperlinks>
    <hyperlink ref="F23" location="'Форма 5. Гос.помощь'!A1" tooltip="Добавить запись" display="Добавить цель"/>
  </hyperlinks>
  <pageMargins left="0.7" right="0.7" top="0.75" bottom="0.75" header="0.3" footer="0.3"/>
  <pageSetup paperSize="9" orientation="portrai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6"/>
  <dimension ref="D1:M38"/>
  <sheetViews>
    <sheetView showGridLines="0" topLeftCell="D10" workbookViewId="0">
      <selection activeCell="L37" sqref="L37"/>
    </sheetView>
  </sheetViews>
  <sheetFormatPr defaultColWidth="9.109375" defaultRowHeight="12.75"/>
  <cols>
    <col min="1" max="3" width="0" style="109" hidden="1" customWidth="1"/>
    <col min="4" max="4" width="9.109375" style="109" customWidth="1"/>
    <col min="5" max="5" width="6.33203125" style="109" customWidth="1"/>
    <col min="6" max="6" width="45.109375" style="109" customWidth="1"/>
    <col min="7" max="7" width="6.109375" style="109" customWidth="1"/>
    <col min="8" max="8" width="2.5546875" style="109" customWidth="1"/>
    <col min="9" max="9" width="21.6640625" style="109" customWidth="1"/>
    <col min="10" max="11" width="2.5546875" style="109" customWidth="1"/>
    <col min="12" max="12" width="21.6640625" style="109" customWidth="1"/>
    <col min="13" max="13" width="2.5546875" style="109" customWidth="1"/>
    <col min="14" max="14" width="9.109375" style="109" customWidth="1"/>
    <col min="15" max="16384" width="9.109375" style="109"/>
  </cols>
  <sheetData>
    <row r="1" spans="4:13" hidden="1">
      <c r="D1" s="109" t="s">
        <v>362</v>
      </c>
    </row>
    <row r="2" spans="4:13" hidden="1"/>
    <row r="3" spans="4:13" hidden="1"/>
    <row r="4" spans="4:13" hidden="1"/>
    <row r="5" spans="4:13">
      <c r="E5" s="52" t="str">
        <f ca="1">Getcode()</f>
        <v>ELPASS.FORMS.BH</v>
      </c>
      <c r="M5" s="15" t="str">
        <f ca="1">version</f>
        <v>Версия 1.0 от 01.10.2017</v>
      </c>
    </row>
    <row r="7" spans="4:13">
      <c r="E7" s="63"/>
      <c r="F7" s="63"/>
      <c r="G7" s="63"/>
      <c r="H7" s="63"/>
      <c r="I7" s="63"/>
      <c r="J7" s="63"/>
      <c r="K7" s="63"/>
      <c r="L7" s="63"/>
      <c r="M7" s="322" t="s">
        <v>363</v>
      </c>
    </row>
    <row r="8" spans="4:13">
      <c r="E8" s="513" t="s">
        <v>364</v>
      </c>
      <c r="F8" s="513"/>
      <c r="G8" s="513"/>
      <c r="H8" s="513"/>
      <c r="I8" s="513"/>
      <c r="J8" s="513"/>
      <c r="K8" s="513"/>
      <c r="L8" s="513"/>
      <c r="M8" s="513"/>
    </row>
    <row r="9" spans="4:13">
      <c r="E9" s="514"/>
      <c r="F9" s="514"/>
      <c r="G9" s="514"/>
      <c r="H9" s="514"/>
      <c r="I9" s="514"/>
      <c r="J9" s="514"/>
      <c r="K9" s="514"/>
      <c r="L9" s="514"/>
      <c r="M9" s="514"/>
    </row>
    <row r="10" spans="4:13">
      <c r="E10" s="323"/>
      <c r="F10" s="323"/>
      <c r="G10" s="323"/>
      <c r="H10" s="323"/>
      <c r="I10" s="323"/>
      <c r="J10" s="323"/>
      <c r="K10" s="323"/>
      <c r="L10" s="323"/>
      <c r="M10" s="325"/>
    </row>
    <row r="11" spans="4:13">
      <c r="E11" s="510" t="s">
        <v>167</v>
      </c>
      <c r="F11" s="570" t="s">
        <v>168</v>
      </c>
      <c r="G11" s="570" t="s">
        <v>5</v>
      </c>
      <c r="H11" s="571" t="str">
        <f>"За "&amp;IF(List_01_reporting_period="","отчётный период",List_01_reporting_period&amp;" год")</f>
        <v>За 2017 год</v>
      </c>
      <c r="I11" s="571"/>
      <c r="J11" s="571"/>
      <c r="K11" s="571" t="str">
        <f>"За "&amp;IF(List_01_reporting_period="","период предыдущего года, аналогичный отчётному периоду",List_01_reporting_period-1&amp;" год")</f>
        <v>За 2016 год</v>
      </c>
      <c r="L11" s="571"/>
      <c r="M11" s="571"/>
    </row>
    <row r="12" spans="4:13">
      <c r="E12" s="569"/>
      <c r="F12" s="570"/>
      <c r="G12" s="570"/>
      <c r="H12" s="571"/>
      <c r="I12" s="571"/>
      <c r="J12" s="571"/>
      <c r="K12" s="571"/>
      <c r="L12" s="571"/>
      <c r="M12" s="571"/>
    </row>
    <row r="13" spans="4:13">
      <c r="E13" s="112">
        <v>1</v>
      </c>
      <c r="F13" s="246" t="s">
        <v>6</v>
      </c>
      <c r="G13" s="246" t="s">
        <v>7</v>
      </c>
      <c r="H13" s="490" t="s">
        <v>8</v>
      </c>
      <c r="I13" s="490"/>
      <c r="J13" s="490"/>
      <c r="K13" s="490" t="s">
        <v>9</v>
      </c>
      <c r="L13" s="490"/>
      <c r="M13" s="490"/>
    </row>
    <row r="14" spans="4:13">
      <c r="E14" s="366">
        <v>1</v>
      </c>
      <c r="F14" s="367" t="s">
        <v>365</v>
      </c>
      <c r="G14" s="368">
        <v>6100</v>
      </c>
      <c r="H14" s="369"/>
      <c r="I14" s="273">
        <v>0</v>
      </c>
      <c r="J14" s="370"/>
      <c r="K14" s="369"/>
      <c r="L14" s="244"/>
      <c r="M14" s="370"/>
    </row>
    <row r="15" spans="4:13">
      <c r="E15" s="366">
        <v>2</v>
      </c>
      <c r="F15" s="371" t="s">
        <v>366</v>
      </c>
      <c r="G15" s="372"/>
      <c r="H15" s="373"/>
      <c r="I15" s="373"/>
      <c r="J15" s="373"/>
      <c r="K15" s="373"/>
      <c r="L15" s="373"/>
      <c r="M15" s="374"/>
    </row>
    <row r="16" spans="4:13">
      <c r="E16" s="375" t="s">
        <v>367</v>
      </c>
      <c r="F16" s="376" t="s">
        <v>368</v>
      </c>
      <c r="G16" s="377">
        <v>6210</v>
      </c>
      <c r="H16" s="275"/>
      <c r="I16" s="244"/>
      <c r="J16" s="274"/>
      <c r="K16" s="275"/>
      <c r="L16" s="244"/>
      <c r="M16" s="274"/>
    </row>
    <row r="17" spans="5:13">
      <c r="E17" s="375" t="s">
        <v>369</v>
      </c>
      <c r="F17" s="376" t="s">
        <v>370</v>
      </c>
      <c r="G17" s="377">
        <v>6215</v>
      </c>
      <c r="H17" s="275"/>
      <c r="I17" s="244"/>
      <c r="J17" s="274"/>
      <c r="K17" s="275"/>
      <c r="L17" s="244"/>
      <c r="M17" s="274"/>
    </row>
    <row r="18" spans="5:13">
      <c r="E18" s="375" t="s">
        <v>371</v>
      </c>
      <c r="F18" s="376" t="s">
        <v>372</v>
      </c>
      <c r="G18" s="377">
        <v>6220</v>
      </c>
      <c r="H18" s="275"/>
      <c r="I18" s="244">
        <v>8626</v>
      </c>
      <c r="J18" s="274"/>
      <c r="K18" s="275"/>
      <c r="L18" s="244">
        <v>7663</v>
      </c>
      <c r="M18" s="274"/>
    </row>
    <row r="19" spans="5:13">
      <c r="E19" s="375" t="s">
        <v>373</v>
      </c>
      <c r="F19" s="376" t="s">
        <v>374</v>
      </c>
      <c r="G19" s="377">
        <v>6230</v>
      </c>
      <c r="H19" s="275"/>
      <c r="I19" s="244"/>
      <c r="J19" s="274"/>
      <c r="K19" s="275"/>
      <c r="L19" s="244"/>
      <c r="M19" s="274"/>
    </row>
    <row r="20" spans="5:13">
      <c r="E20" s="375" t="s">
        <v>375</v>
      </c>
      <c r="F20" s="376" t="s">
        <v>376</v>
      </c>
      <c r="G20" s="377">
        <v>6240</v>
      </c>
      <c r="H20" s="275"/>
      <c r="I20" s="244"/>
      <c r="J20" s="274"/>
      <c r="K20" s="275"/>
      <c r="L20" s="244"/>
      <c r="M20" s="274"/>
    </row>
    <row r="21" spans="5:13">
      <c r="E21" s="375" t="s">
        <v>377</v>
      </c>
      <c r="F21" s="376" t="s">
        <v>378</v>
      </c>
      <c r="G21" s="377">
        <v>6250</v>
      </c>
      <c r="H21" s="275"/>
      <c r="I21" s="244"/>
      <c r="J21" s="274"/>
      <c r="K21" s="275"/>
      <c r="L21" s="244"/>
      <c r="M21" s="274"/>
    </row>
    <row r="22" spans="5:13">
      <c r="E22" s="375" t="s">
        <v>379</v>
      </c>
      <c r="F22" s="376" t="s">
        <v>380</v>
      </c>
      <c r="G22" s="377">
        <v>6200</v>
      </c>
      <c r="H22" s="290"/>
      <c r="I22" s="285">
        <f>SUM(I16:I21)</f>
        <v>8626</v>
      </c>
      <c r="J22" s="271"/>
      <c r="K22" s="290"/>
      <c r="L22" s="285">
        <f>SUM(L16:L21)</f>
        <v>7663</v>
      </c>
      <c r="M22" s="271"/>
    </row>
    <row r="23" spans="5:13">
      <c r="E23" s="366" t="s">
        <v>7</v>
      </c>
      <c r="F23" s="371" t="s">
        <v>381</v>
      </c>
      <c r="G23" s="372"/>
      <c r="H23" s="373"/>
      <c r="I23" s="373"/>
      <c r="J23" s="373"/>
      <c r="K23" s="373"/>
      <c r="L23" s="373"/>
      <c r="M23" s="374"/>
    </row>
    <row r="24" spans="5:13">
      <c r="E24" s="375" t="s">
        <v>382</v>
      </c>
      <c r="F24" s="376" t="s">
        <v>383</v>
      </c>
      <c r="G24" s="377">
        <v>6310</v>
      </c>
      <c r="H24" s="290" t="s">
        <v>181</v>
      </c>
      <c r="I24" s="380">
        <f>SUM(I25:I27)</f>
        <v>0</v>
      </c>
      <c r="J24" s="290" t="s">
        <v>182</v>
      </c>
      <c r="K24" s="290" t="s">
        <v>181</v>
      </c>
      <c r="L24" s="380">
        <f>SUM(L25:L27)</f>
        <v>0</v>
      </c>
      <c r="M24" s="290" t="s">
        <v>182</v>
      </c>
    </row>
    <row r="25" spans="5:13">
      <c r="E25" s="375" t="s">
        <v>179</v>
      </c>
      <c r="F25" s="378" t="s">
        <v>384</v>
      </c>
      <c r="G25" s="377">
        <v>6311</v>
      </c>
      <c r="H25" s="275" t="s">
        <v>181</v>
      </c>
      <c r="I25" s="244"/>
      <c r="J25" s="274" t="s">
        <v>182</v>
      </c>
      <c r="K25" s="275" t="s">
        <v>181</v>
      </c>
      <c r="L25" s="244"/>
      <c r="M25" s="274" t="s">
        <v>182</v>
      </c>
    </row>
    <row r="26" spans="5:13">
      <c r="E26" s="375" t="s">
        <v>190</v>
      </c>
      <c r="F26" s="378" t="s">
        <v>385</v>
      </c>
      <c r="G26" s="377">
        <v>6312</v>
      </c>
      <c r="H26" s="275" t="s">
        <v>181</v>
      </c>
      <c r="I26" s="244"/>
      <c r="J26" s="274" t="s">
        <v>182</v>
      </c>
      <c r="K26" s="275" t="s">
        <v>181</v>
      </c>
      <c r="L26" s="244"/>
      <c r="M26" s="274" t="s">
        <v>182</v>
      </c>
    </row>
    <row r="27" spans="5:13">
      <c r="E27" s="375" t="s">
        <v>195</v>
      </c>
      <c r="F27" s="378" t="s">
        <v>386</v>
      </c>
      <c r="G27" s="377">
        <v>6313</v>
      </c>
      <c r="H27" s="275" t="s">
        <v>181</v>
      </c>
      <c r="I27" s="244"/>
      <c r="J27" s="274" t="s">
        <v>182</v>
      </c>
      <c r="K27" s="275" t="s">
        <v>181</v>
      </c>
      <c r="L27" s="244"/>
      <c r="M27" s="274" t="s">
        <v>182</v>
      </c>
    </row>
    <row r="28" spans="5:13">
      <c r="E28" s="375" t="s">
        <v>387</v>
      </c>
      <c r="F28" s="376" t="s">
        <v>388</v>
      </c>
      <c r="G28" s="377">
        <v>6320</v>
      </c>
      <c r="H28" s="290" t="s">
        <v>181</v>
      </c>
      <c r="I28" s="380">
        <f>SUM(I29:I34)</f>
        <v>0</v>
      </c>
      <c r="J28" s="290" t="s">
        <v>182</v>
      </c>
      <c r="K28" s="290" t="s">
        <v>181</v>
      </c>
      <c r="L28" s="380">
        <f>SUM(L29:L34)</f>
        <v>0</v>
      </c>
      <c r="M28" s="290" t="s">
        <v>182</v>
      </c>
    </row>
    <row r="29" spans="5:13">
      <c r="E29" s="375" t="s">
        <v>203</v>
      </c>
      <c r="F29" s="378" t="s">
        <v>389</v>
      </c>
      <c r="G29" s="377">
        <v>6321</v>
      </c>
      <c r="H29" s="275" t="s">
        <v>181</v>
      </c>
      <c r="I29" s="244"/>
      <c r="J29" s="274" t="s">
        <v>182</v>
      </c>
      <c r="K29" s="275" t="s">
        <v>181</v>
      </c>
      <c r="L29" s="244"/>
      <c r="M29" s="274" t="s">
        <v>182</v>
      </c>
    </row>
    <row r="30" spans="5:13">
      <c r="E30" s="375" t="s">
        <v>209</v>
      </c>
      <c r="F30" s="378" t="s">
        <v>390</v>
      </c>
      <c r="G30" s="377">
        <v>6322</v>
      </c>
      <c r="H30" s="275" t="s">
        <v>181</v>
      </c>
      <c r="I30" s="244"/>
      <c r="J30" s="274" t="s">
        <v>182</v>
      </c>
      <c r="K30" s="275" t="s">
        <v>181</v>
      </c>
      <c r="L30" s="244"/>
      <c r="M30" s="274" t="s">
        <v>182</v>
      </c>
    </row>
    <row r="31" spans="5:13">
      <c r="E31" s="375" t="s">
        <v>214</v>
      </c>
      <c r="F31" s="378" t="s">
        <v>391</v>
      </c>
      <c r="G31" s="377">
        <v>6323</v>
      </c>
      <c r="H31" s="275" t="s">
        <v>181</v>
      </c>
      <c r="I31" s="244"/>
      <c r="J31" s="274" t="s">
        <v>182</v>
      </c>
      <c r="K31" s="275" t="s">
        <v>181</v>
      </c>
      <c r="L31" s="244"/>
      <c r="M31" s="274" t="s">
        <v>182</v>
      </c>
    </row>
    <row r="32" spans="5:13" ht="25.5">
      <c r="E32" s="375" t="s">
        <v>392</v>
      </c>
      <c r="F32" s="378" t="s">
        <v>393</v>
      </c>
      <c r="G32" s="377">
        <v>6324</v>
      </c>
      <c r="H32" s="275" t="s">
        <v>181</v>
      </c>
      <c r="I32" s="244"/>
      <c r="J32" s="274" t="s">
        <v>182</v>
      </c>
      <c r="K32" s="275" t="s">
        <v>181</v>
      </c>
      <c r="L32" s="244"/>
      <c r="M32" s="274" t="s">
        <v>182</v>
      </c>
    </row>
    <row r="33" spans="5:13">
      <c r="E33" s="375" t="s">
        <v>394</v>
      </c>
      <c r="F33" s="378" t="s">
        <v>395</v>
      </c>
      <c r="G33" s="377">
        <v>6325</v>
      </c>
      <c r="H33" s="275" t="s">
        <v>181</v>
      </c>
      <c r="I33" s="244"/>
      <c r="J33" s="274" t="s">
        <v>182</v>
      </c>
      <c r="K33" s="275" t="s">
        <v>181</v>
      </c>
      <c r="L33" s="244"/>
      <c r="M33" s="274" t="s">
        <v>182</v>
      </c>
    </row>
    <row r="34" spans="5:13">
      <c r="E34" s="375" t="s">
        <v>396</v>
      </c>
      <c r="F34" s="378" t="s">
        <v>397</v>
      </c>
      <c r="G34" s="377">
        <v>6326</v>
      </c>
      <c r="H34" s="275" t="s">
        <v>181</v>
      </c>
      <c r="I34" s="244"/>
      <c r="J34" s="274" t="s">
        <v>182</v>
      </c>
      <c r="K34" s="275" t="s">
        <v>181</v>
      </c>
      <c r="L34" s="244"/>
      <c r="M34" s="274" t="s">
        <v>182</v>
      </c>
    </row>
    <row r="35" spans="5:13" ht="25.5">
      <c r="E35" s="375" t="s">
        <v>398</v>
      </c>
      <c r="F35" s="376" t="s">
        <v>399</v>
      </c>
      <c r="G35" s="377">
        <v>6330</v>
      </c>
      <c r="H35" s="275" t="s">
        <v>181</v>
      </c>
      <c r="I35" s="244"/>
      <c r="J35" s="274" t="s">
        <v>182</v>
      </c>
      <c r="K35" s="275" t="s">
        <v>181</v>
      </c>
      <c r="L35" s="244"/>
      <c r="M35" s="274" t="s">
        <v>182</v>
      </c>
    </row>
    <row r="36" spans="5:13">
      <c r="E36" s="375" t="s">
        <v>400</v>
      </c>
      <c r="F36" s="376" t="s">
        <v>378</v>
      </c>
      <c r="G36" s="377">
        <v>6350</v>
      </c>
      <c r="H36" s="275" t="s">
        <v>181</v>
      </c>
      <c r="I36" s="244">
        <v>8626</v>
      </c>
      <c r="J36" s="274" t="s">
        <v>182</v>
      </c>
      <c r="K36" s="275" t="s">
        <v>181</v>
      </c>
      <c r="L36" s="244">
        <v>7663</v>
      </c>
      <c r="M36" s="274" t="s">
        <v>182</v>
      </c>
    </row>
    <row r="37" spans="5:13">
      <c r="E37" s="375" t="s">
        <v>401</v>
      </c>
      <c r="F37" s="376" t="s">
        <v>402</v>
      </c>
      <c r="G37" s="377">
        <v>6300</v>
      </c>
      <c r="H37" s="290" t="s">
        <v>181</v>
      </c>
      <c r="I37" s="380">
        <f>SUM(I24,I28,I35:I36)</f>
        <v>8626</v>
      </c>
      <c r="J37" s="290" t="s">
        <v>182</v>
      </c>
      <c r="K37" s="290" t="s">
        <v>181</v>
      </c>
      <c r="L37" s="380">
        <f>SUM(L24,L28,L35:L36)</f>
        <v>7663</v>
      </c>
      <c r="M37" s="290" t="s">
        <v>182</v>
      </c>
    </row>
    <row r="38" spans="5:13">
      <c r="E38" s="366" t="s">
        <v>8</v>
      </c>
      <c r="F38" s="367" t="s">
        <v>403</v>
      </c>
      <c r="G38" s="368">
        <v>6400</v>
      </c>
      <c r="H38" s="379" t="str">
        <f>IF((IF(H14="(",-I14,I14)+IF(H22="(",-I22,I22)-I37)&lt;0,"(","")</f>
        <v/>
      </c>
      <c r="I38" s="381">
        <f>ABS(I14+I22-I37)</f>
        <v>0</v>
      </c>
      <c r="J38" s="379" t="str">
        <f>IF(H38="(",")","")</f>
        <v/>
      </c>
      <c r="K38" s="379" t="str">
        <f>IF((IF(H14="(",-L14,L14)+IF(K22="(",-L22,L22)-L37)&lt;0,"(","")</f>
        <v/>
      </c>
      <c r="L38" s="381">
        <f>ABS(L14+L22-L37)</f>
        <v>0</v>
      </c>
      <c r="M38" s="379" t="str">
        <f>IF(K38="(",")","")</f>
        <v/>
      </c>
    </row>
  </sheetData>
  <sheetProtection password="C39D" sheet="1" objects="1" scenarios="1" formatColumns="0" formatRows="0"/>
  <mergeCells count="8">
    <mergeCell ref="H13:J13"/>
    <mergeCell ref="K13:M13"/>
    <mergeCell ref="E8:M9"/>
    <mergeCell ref="E11:E12"/>
    <mergeCell ref="F11:F12"/>
    <mergeCell ref="G11:G12"/>
    <mergeCell ref="H11:J12"/>
    <mergeCell ref="K11:M12"/>
  </mergeCells>
  <dataValidations count="5">
    <dataValidation type="list" allowBlank="1" showDropDown="1" showInputMessage="1" showErrorMessage="1" errorTitle="Внимание" error="Возможен ввод только символа '('!" sqref="H16:H21 H14 K14 K16:K21">
      <formula1>"("</formula1>
    </dataValidation>
    <dataValidation allowBlank="1" showInputMessage="1" showErrorMessage="1" errorTitle="Внимание" error="Допускается ввод только целых не отрицательных чисел!" sqref="L37:L38 I37:I38 L28 I28 L24 I24"/>
    <dataValidation allowBlank="1" showDropDown="1" showInputMessage="1" showErrorMessage="1" errorTitle="Внимание" error="Возможен ввод только символа '('!" sqref="H37:H38 K37:K38 K28 H28 K24 H24"/>
    <dataValidation type="decimal" allowBlank="1" showInputMessage="1" showErrorMessage="1" sqref="I22 L22">
      <formula1>0</formula1>
      <formula2>99999999999999900000</formula2>
    </dataValidation>
    <dataValidation type="whole" allowBlank="1" showInputMessage="1" showErrorMessage="1" errorTitle="Внимание" error="Допускается ввод только целых не отрицательных чисел" sqref="I14 I16:I21 L16:L21 L14 I25:I27 L25:L26 L27 L29:L36 I29:I36">
      <formula1>0</formula1>
      <formula2>9.99999999999999E+23</formula2>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8">
    <pageSetUpPr fitToPage="1"/>
  </sheetPr>
  <dimension ref="A1:E45"/>
  <sheetViews>
    <sheetView showGridLines="0" topLeftCell="A3" zoomScaleNormal="100" workbookViewId="0">
      <selection activeCell="D13" sqref="D13"/>
    </sheetView>
  </sheetViews>
  <sheetFormatPr defaultColWidth="9.109375" defaultRowHeight="12.75"/>
  <cols>
    <col min="1" max="1" width="5.6640625" style="13" customWidth="1"/>
    <col min="2" max="2" width="8.6640625" style="17" customWidth="1"/>
    <col min="3" max="3" width="82.6640625" style="17" customWidth="1"/>
    <col min="4" max="4" width="26.5546875" style="32" customWidth="1"/>
    <col min="5" max="5" width="9.109375" style="17" customWidth="1"/>
    <col min="6" max="16384" width="9.109375" style="17"/>
  </cols>
  <sheetData>
    <row r="1" spans="2:5" s="11" customFormat="1" hidden="1">
      <c r="D1" s="12"/>
    </row>
    <row r="2" spans="2:5" s="11" customFormat="1" hidden="1">
      <c r="D2" s="12"/>
    </row>
    <row r="3" spans="2:5" ht="15" customHeight="1">
      <c r="B3" s="573" t="str">
        <f ca="1">Getcode()&amp;"                                                                                  "&amp;version</f>
        <v>ELPASS.FORMS.BH                                                                                  Версия 1.0 от 01.10.2017</v>
      </c>
      <c r="C3" s="573"/>
      <c r="D3" s="16"/>
    </row>
    <row r="4" spans="2:5" ht="31.5" customHeight="1">
      <c r="B4" s="476" t="str">
        <f ca="1">GetTemplateName()</f>
        <v>Формы бухгалтерского баланса, отчета о финансовых результатах и отчета о целевом использовании средств</v>
      </c>
      <c r="C4" s="476"/>
      <c r="D4" s="18"/>
    </row>
    <row r="5" spans="2:5" ht="8.1" customHeight="1">
      <c r="B5" s="21"/>
      <c r="C5" s="22"/>
      <c r="D5" s="23"/>
      <c r="E5" s="23"/>
    </row>
    <row r="6" spans="2:5" ht="21" customHeight="1">
      <c r="B6" s="572" t="s">
        <v>404</v>
      </c>
      <c r="C6" s="572"/>
      <c r="D6" s="26"/>
    </row>
    <row r="7" spans="2:5" ht="21" customHeight="1">
      <c r="B7" s="103" t="s">
        <v>405</v>
      </c>
      <c r="C7" s="104" t="s">
        <v>406</v>
      </c>
      <c r="D7" s="18"/>
      <c r="E7" s="18"/>
    </row>
    <row r="8" spans="2:5">
      <c r="B8" s="105">
        <v>1</v>
      </c>
      <c r="C8" s="106"/>
    </row>
    <row r="9" spans="2:5">
      <c r="B9" s="101"/>
      <c r="C9" s="102" t="s">
        <v>407</v>
      </c>
      <c r="D9" s="50" t="s">
        <v>408</v>
      </c>
    </row>
    <row r="12" spans="2:5" ht="23.25" customHeight="1"/>
    <row r="18" spans="1:4">
      <c r="A18" s="17"/>
      <c r="D18" s="17"/>
    </row>
    <row r="19" spans="1:4">
      <c r="A19" s="17"/>
      <c r="D19" s="17"/>
    </row>
    <row r="20" spans="1:4">
      <c r="A20" s="17"/>
      <c r="D20" s="17"/>
    </row>
    <row r="23" spans="1:4">
      <c r="A23" s="17"/>
      <c r="D23" s="17"/>
    </row>
    <row r="24" spans="1:4">
      <c r="A24" s="17"/>
      <c r="D24" s="17"/>
    </row>
    <row r="25" spans="1:4">
      <c r="A25" s="17"/>
      <c r="D25" s="17"/>
    </row>
    <row r="26" spans="1:4">
      <c r="A26" s="17"/>
      <c r="D26" s="17"/>
    </row>
    <row r="27" spans="1:4">
      <c r="A27" s="17"/>
      <c r="D27" s="17"/>
    </row>
    <row r="28" spans="1:4">
      <c r="A28" s="17"/>
      <c r="D28" s="17"/>
    </row>
    <row r="29" spans="1:4">
      <c r="A29" s="17"/>
      <c r="D29" s="17"/>
    </row>
    <row r="30" spans="1:4">
      <c r="A30" s="17"/>
      <c r="D30" s="17"/>
    </row>
    <row r="31" spans="1:4">
      <c r="A31" s="17"/>
      <c r="D31" s="17"/>
    </row>
    <row r="32" spans="1:4">
      <c r="A32" s="17"/>
      <c r="D32" s="17"/>
    </row>
    <row r="33" spans="1:4">
      <c r="A33" s="17"/>
      <c r="D33" s="17"/>
    </row>
    <row r="34" spans="1:4">
      <c r="A34" s="17"/>
      <c r="D34" s="17"/>
    </row>
    <row r="35" spans="1:4">
      <c r="A35" s="17"/>
      <c r="D35" s="17"/>
    </row>
    <row r="36" spans="1:4">
      <c r="A36" s="17"/>
      <c r="D36" s="17"/>
    </row>
    <row r="37" spans="1:4">
      <c r="A37" s="17"/>
      <c r="D37" s="17"/>
    </row>
    <row r="38" spans="1:4">
      <c r="A38" s="17"/>
      <c r="D38" s="17"/>
    </row>
    <row r="39" spans="1:4">
      <c r="A39" s="17"/>
      <c r="D39" s="17"/>
    </row>
    <row r="40" spans="1:4">
      <c r="A40" s="17"/>
      <c r="D40" s="17"/>
    </row>
    <row r="41" spans="1:4">
      <c r="A41" s="17"/>
      <c r="D41" s="17"/>
    </row>
    <row r="42" spans="1:4">
      <c r="A42" s="17"/>
      <c r="D42" s="17"/>
    </row>
    <row r="43" spans="1:4">
      <c r="A43" s="17"/>
      <c r="D43" s="17"/>
    </row>
    <row r="44" spans="1:4">
      <c r="A44" s="17"/>
      <c r="D44" s="17"/>
    </row>
    <row r="45" spans="1:4">
      <c r="A45" s="17"/>
      <c r="D45" s="17"/>
    </row>
  </sheetData>
  <sheetProtection algorithmName="SHA-512" hashValue="rDQWbZIFJWAsl/uJ8yuPMa7NXNcO/BvmueUvokg+oI/IRs8zjAKysuR/JfDbPat4A15b0x7GZkgQ+CTvUDPy5Q==" saltValue="YeyeanwdWfYvryKSEOfmGg==" spinCount="100000" sheet="1" objects="1" scenarios="1" formatColumns="0" formatRows="0"/>
  <mergeCells count="3">
    <mergeCell ref="B4:C4"/>
    <mergeCell ref="B6:C6"/>
    <mergeCell ref="B3:C3"/>
  </mergeCells>
  <phoneticPr fontId="9" type="noConversion"/>
  <dataValidations count="1">
    <dataValidation type="textLength" operator="lessThanOrEqual" allowBlank="1" showInputMessage="1" showErrorMessage="1" errorTitle="Ошибка" error="Допускается ввод не более 900 символов!" sqref="C8">
      <formula1>900</formula1>
    </dataValidation>
  </dataValidations>
  <hyperlinks>
    <hyperlink ref="C9" location="Комментарий!C3" tooltip="Добавить запись" display="Добавить комментарий"/>
  </hyperlinks>
  <pageMargins left="0.75" right="0.75" top="1" bottom="1" header="0.5" footer="0.5"/>
  <pageSetup paperSize="9" scale="74" orientation="portrait"/>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9"/>
  <dimension ref="B2:D5"/>
  <sheetViews>
    <sheetView showGridLines="0" zoomScaleNormal="100" workbookViewId="0">
      <selection activeCell="B5" sqref="B5"/>
    </sheetView>
  </sheetViews>
  <sheetFormatPr defaultColWidth="9.109375" defaultRowHeight="11.25"/>
  <cols>
    <col min="1" max="1" width="4.6640625" style="33" customWidth="1"/>
    <col min="2" max="2" width="48.5546875" style="33" customWidth="1"/>
    <col min="3" max="3" width="103.33203125" style="33" customWidth="1"/>
    <col min="4" max="4" width="17.6640625" style="33" customWidth="1"/>
    <col min="5" max="5" width="9.109375" style="33" customWidth="1"/>
    <col min="6" max="16384" width="9.109375" style="33"/>
  </cols>
  <sheetData>
    <row r="2" spans="2:4" ht="21.75" customHeight="1">
      <c r="B2" s="574" t="s">
        <v>409</v>
      </c>
      <c r="C2" s="574"/>
      <c r="D2" s="574"/>
    </row>
    <row r="4" spans="2:4" ht="21.75" customHeight="1" thickBot="1">
      <c r="B4" s="590" t="s">
        <v>410</v>
      </c>
      <c r="C4" s="590" t="s">
        <v>411</v>
      </c>
      <c r="D4" s="590" t="s">
        <v>412</v>
      </c>
    </row>
    <row r="5" spans="2:4" ht="12" thickTop="1"/>
  </sheetData>
  <sheetProtection password="C39D" sheet="1" objects="1" scenarios="1" formatColumns="0" formatRows="0" autoFilter="0"/>
  <autoFilter ref="B4:D4"/>
  <mergeCells count="1">
    <mergeCell ref="B2:D2"/>
  </mergeCells>
  <phoneticPr fontId="9" type="noConversion"/>
  <pageMargins left="0.75" right="0.75" top="1" bottom="1" header="0.5" footer="0.5"/>
  <pageSetup paperSize="9" orientation="portrait"/>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RangesColumns"/>
  <dimension ref="A1"/>
  <sheetViews>
    <sheetView workbookViewId="0">
      <selection activeCell="O45" sqref="O45"/>
    </sheetView>
  </sheetViews>
  <sheetFormatPr defaultRowHeight="15"/>
  <cols>
    <col min="1" max="1" width="16.33203125" bestFit="1" customWidth="1"/>
  </cols>
  <sheetData/>
  <sheetProtection algorithmName="SHA-512" hashValue="vXi1zLuoK0aH3A8Q0AM6kvTYPJuJb7thkArsM/doDu3Rnc8ctU1WQvdAMa0WJLRZ0d/KOT3qzR6S5dM9T2alcQ==" saltValue="Junj9POVmzN37XnVBwnXPA==" spinCount="100000" sheet="1" objects="1" scenarios="1" formatColumns="0" formatRows="0"/>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RangesRows"/>
  <dimension ref="A1:BL106"/>
  <sheetViews>
    <sheetView showGridLines="0" zoomScale="71" zoomScaleNormal="71" workbookViewId="0">
      <selection activeCell="I18" sqref="I18"/>
    </sheetView>
  </sheetViews>
  <sheetFormatPr defaultColWidth="9.109375" defaultRowHeight="12.75"/>
  <cols>
    <col min="1" max="1" width="22" style="63" customWidth="1"/>
    <col min="2" max="2" width="9.44140625" style="63" customWidth="1"/>
    <col min="3" max="3" width="9.44140625" style="8" customWidth="1"/>
    <col min="4" max="4" width="9.44140625" style="70" customWidth="1"/>
    <col min="5" max="5" width="6.88671875" style="70" customWidth="1"/>
    <col min="6" max="6" width="15" style="71" customWidth="1"/>
    <col min="7" max="7" width="28.5546875" style="70" customWidth="1"/>
    <col min="8" max="8" width="2.6640625" style="70" customWidth="1"/>
    <col min="9" max="9" width="17.33203125" style="70" customWidth="1"/>
    <col min="10" max="10" width="5.5546875" style="70" customWidth="1"/>
    <col min="11" max="11" width="2.6640625" style="70" customWidth="1"/>
    <col min="12" max="12" width="15.88671875" style="70" customWidth="1"/>
    <col min="13" max="13" width="7.44140625" style="70" customWidth="1"/>
    <col min="14" max="14" width="3" style="69" customWidth="1"/>
    <col min="15" max="15" width="15.88671875" style="69" customWidth="1"/>
    <col min="16" max="16" width="8.88671875" style="69" customWidth="1"/>
    <col min="17" max="17" width="15.88671875" style="69" customWidth="1"/>
    <col min="18" max="18" width="3.5546875" style="70" customWidth="1"/>
    <col min="19" max="19" width="15.88671875" style="70" customWidth="1"/>
    <col min="20" max="20" width="3.6640625" style="70" customWidth="1"/>
    <col min="21" max="21" width="3" style="70" customWidth="1"/>
    <col min="22" max="22" width="15.88671875" style="70" customWidth="1"/>
    <col min="23" max="23" width="3.6640625" style="70" customWidth="1"/>
    <col min="24" max="24" width="3.109375" style="70" customWidth="1"/>
    <col min="25" max="25" width="15.88671875" style="70" customWidth="1"/>
    <col min="26" max="26" width="3.109375" style="4" customWidth="1"/>
    <col min="27" max="27" width="4" style="4" customWidth="1"/>
    <col min="28" max="28" width="15.88671875" style="4" customWidth="1"/>
    <col min="29" max="29" width="4.44140625" style="4" customWidth="1"/>
    <col min="30" max="30" width="3.88671875" style="4" customWidth="1"/>
    <col min="31" max="31" width="15.88671875" style="4" customWidth="1"/>
    <col min="32" max="33" width="3.6640625" style="4" customWidth="1"/>
    <col min="34" max="34" width="15.88671875" style="5" customWidth="1"/>
    <col min="35" max="35" width="4.44140625" style="70" customWidth="1"/>
    <col min="36" max="36" width="3.6640625" style="70" customWidth="1"/>
    <col min="37" max="37" width="15.88671875" style="70" customWidth="1"/>
    <col min="38" max="38" width="4.44140625" style="70" customWidth="1"/>
    <col min="39" max="39" width="4.5546875" style="70" customWidth="1"/>
    <col min="40" max="40" width="15.88671875" style="70" customWidth="1"/>
    <col min="41" max="41" width="4.44140625" style="70" customWidth="1"/>
    <col min="42" max="51" width="15.88671875" style="70" customWidth="1"/>
    <col min="52" max="56" width="9.109375" style="70" customWidth="1"/>
    <col min="57" max="64" width="9.109375" style="49" customWidth="1"/>
    <col min="65" max="65" width="9.109375" style="70" customWidth="1"/>
    <col min="66" max="16384" width="9.109375" style="70"/>
  </cols>
  <sheetData>
    <row r="1" spans="1:26">
      <c r="A1" s="67" t="s">
        <v>408</v>
      </c>
      <c r="D1" s="1"/>
      <c r="E1" s="1"/>
      <c r="F1" s="68"/>
      <c r="G1" s="1"/>
      <c r="H1" s="1"/>
      <c r="I1" s="1"/>
      <c r="J1" s="1"/>
      <c r="K1" s="1"/>
      <c r="L1" s="1"/>
      <c r="M1" s="1"/>
      <c r="R1" s="1"/>
      <c r="T1" s="1"/>
      <c r="U1" s="1"/>
    </row>
    <row r="2" spans="1:26" s="17" customFormat="1">
      <c r="A2" s="12"/>
      <c r="B2" s="100"/>
      <c r="C2" s="204"/>
      <c r="F2" s="32"/>
    </row>
    <row r="4" spans="1:26">
      <c r="A4" s="67" t="s">
        <v>413</v>
      </c>
      <c r="D4" s="1"/>
      <c r="E4" s="1"/>
      <c r="F4" s="68"/>
      <c r="G4" s="1"/>
      <c r="H4" s="1"/>
      <c r="I4" s="1"/>
      <c r="J4" s="1"/>
      <c r="K4" s="1"/>
      <c r="L4" s="1"/>
      <c r="M4" s="1"/>
      <c r="R4" s="1"/>
      <c r="T4" s="1"/>
      <c r="U4" s="1"/>
    </row>
    <row r="5" spans="1:26" s="212" customFormat="1">
      <c r="A5" s="206"/>
      <c r="B5" s="207"/>
      <c r="C5" s="208"/>
      <c r="D5" s="209"/>
      <c r="E5" s="155"/>
      <c r="F5" s="210"/>
      <c r="G5" s="429"/>
      <c r="H5" s="124"/>
      <c r="I5" s="426"/>
      <c r="J5" s="154" t="str">
        <f>IF(H5="(",")","")</f>
        <v/>
      </c>
      <c r="K5" s="124"/>
      <c r="L5" s="426"/>
      <c r="M5" s="154" t="str">
        <f>IF(K5="(",")","")</f>
        <v/>
      </c>
      <c r="N5" s="124"/>
      <c r="O5" s="426"/>
      <c r="P5" s="154" t="str">
        <f>IF(N5="(",")","")</f>
        <v/>
      </c>
      <c r="Q5" s="211"/>
    </row>
    <row r="6" spans="1:26" s="200" customFormat="1" ht="18" customHeight="1">
      <c r="E6" s="201"/>
      <c r="M6" s="202"/>
      <c r="N6" s="202"/>
      <c r="O6" s="202"/>
      <c r="P6" s="202"/>
      <c r="Z6" s="203"/>
    </row>
    <row r="7" spans="1:26">
      <c r="A7" s="67" t="s">
        <v>414</v>
      </c>
      <c r="D7" s="1"/>
      <c r="E7" s="1"/>
      <c r="F7" s="68"/>
      <c r="G7" s="1"/>
      <c r="H7" s="1"/>
      <c r="I7" s="1"/>
      <c r="J7" s="1"/>
      <c r="K7" s="1"/>
      <c r="L7" s="1"/>
      <c r="M7" s="1"/>
      <c r="R7" s="1"/>
      <c r="T7" s="1"/>
      <c r="U7" s="1"/>
    </row>
    <row r="8" spans="1:26" s="212" customFormat="1">
      <c r="A8" s="206"/>
      <c r="B8" s="207"/>
      <c r="C8" s="208"/>
      <c r="D8" s="209"/>
      <c r="E8" s="155"/>
      <c r="F8" s="210"/>
      <c r="G8" s="429"/>
      <c r="H8" s="155" t="s">
        <v>181</v>
      </c>
      <c r="I8" s="426"/>
      <c r="J8" s="154" t="s">
        <v>182</v>
      </c>
      <c r="K8" s="155" t="s">
        <v>181</v>
      </c>
      <c r="L8" s="426"/>
      <c r="M8" s="154" t="s">
        <v>182</v>
      </c>
      <c r="N8" s="155" t="s">
        <v>181</v>
      </c>
      <c r="O8" s="426"/>
      <c r="P8" s="154" t="s">
        <v>182</v>
      </c>
      <c r="Q8" s="211"/>
    </row>
    <row r="11" spans="1:26">
      <c r="A11" s="67" t="s">
        <v>415</v>
      </c>
      <c r="B11" s="63" t="s">
        <v>416</v>
      </c>
    </row>
    <row r="12" spans="1:26" s="109" customFormat="1">
      <c r="E12" s="197"/>
      <c r="F12" s="210"/>
      <c r="G12" s="429"/>
      <c r="H12" s="124"/>
      <c r="I12" s="126"/>
      <c r="J12" s="154" t="str">
        <f>IF(H12="(",")","")</f>
        <v/>
      </c>
      <c r="K12" s="124"/>
      <c r="L12" s="126"/>
      <c r="M12" s="154" t="str">
        <f>IF(K12="(",")","")</f>
        <v/>
      </c>
    </row>
    <row r="14" spans="1:26">
      <c r="A14" s="67" t="s">
        <v>417</v>
      </c>
      <c r="B14" s="63" t="s">
        <v>416</v>
      </c>
    </row>
    <row r="15" spans="1:26" s="109" customFormat="1">
      <c r="E15" s="197"/>
      <c r="F15" s="210"/>
      <c r="G15" s="429"/>
      <c r="H15" s="116" t="s">
        <v>181</v>
      </c>
      <c r="I15" s="126"/>
      <c r="J15" s="118" t="s">
        <v>182</v>
      </c>
      <c r="K15" s="118" t="s">
        <v>181</v>
      </c>
      <c r="L15" s="126"/>
      <c r="M15" s="118" t="s">
        <v>182</v>
      </c>
    </row>
    <row r="17" spans="1:64">
      <c r="A17" s="67" t="s">
        <v>418</v>
      </c>
    </row>
    <row r="18" spans="1:64" s="109" customFormat="1">
      <c r="F18" s="435"/>
      <c r="G18" s="447"/>
      <c r="H18" s="431"/>
      <c r="I18" s="243"/>
      <c r="J18" s="244"/>
      <c r="K18" s="218" t="str">
        <f>IF(I18="(",")","")</f>
        <v/>
      </c>
      <c r="L18" s="243"/>
      <c r="M18" s="244"/>
      <c r="N18" s="218" t="str">
        <f>IF(L18="(",")","")</f>
        <v/>
      </c>
      <c r="O18" s="243"/>
      <c r="P18" s="244"/>
      <c r="Q18" s="218" t="str">
        <f>IF(O18="(",")","")</f>
        <v/>
      </c>
      <c r="R18" s="243"/>
      <c r="S18" s="244"/>
      <c r="T18" s="218" t="str">
        <f>IF(R18="(",")","")</f>
        <v/>
      </c>
      <c r="U18" s="243"/>
      <c r="V18" s="244"/>
      <c r="W18" s="218" t="str">
        <f>IF(U18="(",")","")</f>
        <v/>
      </c>
      <c r="X18" s="218" t="str">
        <f>IF(IF(I18="(",-J18,J18)+IF(L18="(",-M18,M18)+IF(O18="(",-P18,P18)+IF(R18="(",-S18,S18)+IF(U18="(",-V18,V18)&lt;0,"(","")</f>
        <v/>
      </c>
      <c r="Y18" s="242">
        <f>ABS(IF(I18="(",-J18,J18)+IF(L18="(",-M18,M18)+IF(O18="(",-P18,P18)+IF(R18="(",-S18,S18)+IF(U18="(",-V18,V18))</f>
        <v>0</v>
      </c>
      <c r="Z18" s="218" t="str">
        <f>IF(X18="(",")","")</f>
        <v/>
      </c>
      <c r="AA18" s="134"/>
    </row>
    <row r="20" spans="1:64">
      <c r="A20" s="67" t="s">
        <v>419</v>
      </c>
    </row>
    <row r="21" spans="1:64" s="109" customFormat="1">
      <c r="D21" s="586"/>
      <c r="E21" s="502"/>
      <c r="F21" s="585"/>
      <c r="G21" s="236" t="s">
        <v>420</v>
      </c>
      <c r="H21" s="431"/>
      <c r="I21" s="243"/>
      <c r="J21" s="244"/>
      <c r="K21" s="218" t="str">
        <f t="shared" ref="K21:K24" si="0">IF(I21="(",")","")</f>
        <v/>
      </c>
      <c r="L21" s="243"/>
      <c r="M21" s="244"/>
      <c r="N21" s="218" t="str">
        <f>IF(L21="(",")","")</f>
        <v/>
      </c>
      <c r="O21" s="243"/>
      <c r="P21" s="244"/>
      <c r="Q21" s="218" t="str">
        <f>IF(O21="(",")","")</f>
        <v/>
      </c>
      <c r="R21" s="218" t="str">
        <f>IF((IF(I21="(",-J21,J21)+IF(L21="(",-M21,M21)+IF(O21="(",-P21,P21))&lt;0,"(","")</f>
        <v/>
      </c>
      <c r="S21" s="242">
        <f>ABS(IF(I21="(",-J21,J21)+IF(L21="(",-M21,M21)+IF(O21="(",-P21,P21))</f>
        <v>0</v>
      </c>
      <c r="T21" s="218" t="str">
        <f>IF(R21="(",")","")</f>
        <v/>
      </c>
    </row>
    <row r="22" spans="1:64" s="109" customFormat="1">
      <c r="D22" s="586"/>
      <c r="E22" s="502"/>
      <c r="F22" s="585"/>
      <c r="G22" s="247" t="s">
        <v>421</v>
      </c>
      <c r="H22" s="252"/>
      <c r="I22" s="222"/>
      <c r="J22" s="223"/>
      <c r="K22" s="224" t="s">
        <v>12</v>
      </c>
      <c r="L22" s="222"/>
      <c r="M22" s="223"/>
      <c r="N22" s="224" t="s">
        <v>12</v>
      </c>
      <c r="O22" s="222"/>
      <c r="P22" s="223"/>
      <c r="Q22" s="224" t="s">
        <v>12</v>
      </c>
      <c r="R22" s="222" t="s">
        <v>12</v>
      </c>
      <c r="S22" s="249"/>
      <c r="T22" s="225" t="s">
        <v>12</v>
      </c>
    </row>
    <row r="23" spans="1:64" s="109" customFormat="1">
      <c r="D23" s="586"/>
      <c r="E23" s="502"/>
      <c r="F23" s="585"/>
      <c r="G23" s="251" t="s">
        <v>422</v>
      </c>
      <c r="H23" s="431"/>
      <c r="I23" s="243"/>
      <c r="J23" s="244"/>
      <c r="K23" s="218" t="str">
        <f t="shared" si="0"/>
        <v/>
      </c>
      <c r="L23" s="243"/>
      <c r="M23" s="244"/>
      <c r="N23" s="218" t="str">
        <f t="shared" ref="N23:N24" si="1">IF(L23="(",")","")</f>
        <v/>
      </c>
      <c r="O23" s="243"/>
      <c r="P23" s="244"/>
      <c r="Q23" s="218" t="str">
        <f t="shared" ref="Q23:Q24" si="2">IF(O23="(",")","")</f>
        <v/>
      </c>
      <c r="R23" s="218" t="str">
        <f>IF((IF(I23="(",-J23,J23)+IF(L23="(",-M23,M23)+IF(O23="(",-P23,P23))&lt;0,"(","")</f>
        <v/>
      </c>
      <c r="S23" s="242">
        <f>ABS(IF(I23="(",-J23,J23)+IF(L23="(",-M23,M23)+IF(O23="(",-P23,P23))</f>
        <v>0</v>
      </c>
      <c r="T23" s="218" t="str">
        <f>IF(R23="(",")","")</f>
        <v/>
      </c>
    </row>
    <row r="24" spans="1:64" s="109" customFormat="1">
      <c r="D24" s="586"/>
      <c r="E24" s="502"/>
      <c r="F24" s="585"/>
      <c r="G24" s="251" t="s">
        <v>423</v>
      </c>
      <c r="H24" s="431"/>
      <c r="I24" s="243"/>
      <c r="J24" s="244"/>
      <c r="K24" s="218" t="str">
        <f t="shared" si="0"/>
        <v/>
      </c>
      <c r="L24" s="243"/>
      <c r="M24" s="244"/>
      <c r="N24" s="218" t="str">
        <f t="shared" si="1"/>
        <v/>
      </c>
      <c r="O24" s="243"/>
      <c r="P24" s="244"/>
      <c r="Q24" s="218" t="str">
        <f t="shared" si="2"/>
        <v/>
      </c>
      <c r="R24" s="218" t="str">
        <f>IF((IF(I24="(",-J24,J24)+IF(L24="(",-M24,M24)+IF(O24="(",-P24,P24))&lt;0,"(","")</f>
        <v/>
      </c>
      <c r="S24" s="242">
        <f>ABS(IF(I24="(",-J24,J24)+IF(L24="(",-M24,M24)+IF(O24="(",-P24,P24))</f>
        <v>0</v>
      </c>
      <c r="T24" s="218" t="str">
        <f>IF(R24="(",")","")</f>
        <v/>
      </c>
    </row>
    <row r="25" spans="1:64" s="109" customFormat="1">
      <c r="D25" s="586"/>
      <c r="E25" s="502"/>
      <c r="F25" s="585"/>
      <c r="G25" s="236" t="s">
        <v>424</v>
      </c>
      <c r="H25" s="431"/>
      <c r="I25" s="218" t="str">
        <f>IF((IF(I21="(",-J21,J21)+(SUMIF(I23:I24,"",J23:J24)-SUMIF(I23:I24,"(",J23:J24)))&lt;0,"(","")</f>
        <v/>
      </c>
      <c r="J25" s="242">
        <f>ABS(IF(I21="(",-J21,J21)+(SUMIF(I23:I24,"",J23:J24)-SUMIF(I23:I24,"(",J23:J24)))</f>
        <v>0</v>
      </c>
      <c r="K25" s="218" t="str">
        <f>IF(I25="(",")","")</f>
        <v/>
      </c>
      <c r="L25" s="218" t="str">
        <f>IF((IF(L21="(",-M21,M21)+(SUMIF(L23:L24,"",M23:M24)-SUMIF(L23:L24,"(",M23:M24)))&lt;0,"(","")</f>
        <v/>
      </c>
      <c r="M25" s="242">
        <f>ABS(IF(L21="(",-M21,M21)+(SUMIF(L23:L24,"",M23:M24)-SUMIF(L23:L24,"(",M23:M24)))</f>
        <v>0</v>
      </c>
      <c r="N25" s="218" t="str">
        <f>IF(L25="(",")","")</f>
        <v/>
      </c>
      <c r="O25" s="218" t="str">
        <f>IF((IF(O21="(",-P21,P21)+(SUMIF(O23:O24,"",P23:P24)-SUMIF(O23:O24,"(",P23:P24)))&lt;0,"(","")</f>
        <v/>
      </c>
      <c r="P25" s="242">
        <f>ABS(IF(O21="(",-P21,P21)+(SUMIF(O23:O24,"",P23:P24)-SUMIF(O23:O24,"(",P23:P24)))</f>
        <v>0</v>
      </c>
      <c r="Q25" s="218" t="str">
        <f>IF(O25="(",")","")</f>
        <v/>
      </c>
      <c r="R25" s="218" t="str">
        <f>IF((IF(I25="(",-J25,J25)+IF(L25="(",-M25,M25)+IF(O25="(",-P25,P25))&lt;0,"(","")</f>
        <v/>
      </c>
      <c r="S25" s="242">
        <f>ABS(IF(I25="(",-J25,J25)+IF(L25="(",-M25,M25)+IF(O25="(",-P25,P25))</f>
        <v>0</v>
      </c>
      <c r="T25" s="218" t="str">
        <f>IF(R25="(",")","")</f>
        <v/>
      </c>
    </row>
    <row r="27" spans="1:64" s="310" customFormat="1">
      <c r="A27" s="67" t="s">
        <v>425</v>
      </c>
      <c r="B27" s="63"/>
      <c r="C27" s="8"/>
      <c r="D27" s="307"/>
      <c r="E27" s="307"/>
      <c r="F27" s="308"/>
      <c r="G27" s="307"/>
      <c r="H27" s="307"/>
      <c r="I27" s="307"/>
      <c r="J27" s="307"/>
      <c r="K27" s="307"/>
      <c r="L27" s="307"/>
      <c r="M27" s="307"/>
      <c r="N27" s="309"/>
      <c r="O27" s="309"/>
      <c r="P27" s="309"/>
      <c r="Q27" s="309"/>
      <c r="R27" s="307"/>
      <c r="T27" s="307"/>
      <c r="U27" s="307"/>
      <c r="Z27" s="311"/>
      <c r="AA27" s="311"/>
      <c r="AB27" s="311"/>
      <c r="AC27" s="311"/>
      <c r="AD27" s="311"/>
      <c r="AE27" s="311"/>
      <c r="AF27" s="311"/>
      <c r="AG27" s="311"/>
      <c r="AH27" s="312"/>
      <c r="BE27" s="313"/>
      <c r="BF27" s="313"/>
      <c r="BG27" s="313"/>
      <c r="BH27" s="313"/>
      <c r="BI27" s="313"/>
      <c r="BJ27" s="313"/>
      <c r="BK27" s="313"/>
      <c r="BL27" s="313"/>
    </row>
    <row r="28" spans="1:64" s="109" customFormat="1">
      <c r="E28" s="511"/>
      <c r="F28" s="587"/>
      <c r="G28" s="271" t="str">
        <f>"за "&amp;IF(List_01_reporting_period="","отчётный год",List_01_reporting_period&amp;" год")</f>
        <v>за 2017 год</v>
      </c>
      <c r="H28" s="243"/>
      <c r="I28" s="243"/>
      <c r="J28" s="244"/>
      <c r="K28" s="274" t="str">
        <f>IF(I28="(",")","")</f>
        <v/>
      </c>
      <c r="L28" s="275" t="s">
        <v>181</v>
      </c>
      <c r="M28" s="244"/>
      <c r="N28" s="274" t="s">
        <v>182</v>
      </c>
      <c r="O28" s="243"/>
      <c r="P28" s="244"/>
      <c r="Q28" s="274" t="str">
        <f>IF(O28="(",")","")</f>
        <v/>
      </c>
      <c r="R28" s="275" t="s">
        <v>181</v>
      </c>
      <c r="S28" s="244"/>
      <c r="T28" s="274" t="s">
        <v>182</v>
      </c>
      <c r="U28" s="243"/>
      <c r="V28" s="244"/>
      <c r="W28" s="274" t="str">
        <f>IF(U28="(",")","")</f>
        <v/>
      </c>
      <c r="X28" s="275" t="s">
        <v>181</v>
      </c>
      <c r="Y28" s="244"/>
      <c r="Z28" s="274" t="s">
        <v>182</v>
      </c>
      <c r="AA28" s="243"/>
      <c r="AB28" s="244"/>
      <c r="AC28" s="274" t="str">
        <f>IF(AA28="(",")","")</f>
        <v/>
      </c>
      <c r="AD28" s="243"/>
      <c r="AE28" s="244"/>
      <c r="AF28" s="274" t="str">
        <f>IF(AD28="(",")","")</f>
        <v/>
      </c>
      <c r="AG28" s="243"/>
      <c r="AH28" s="244"/>
      <c r="AI28" s="274" t="str">
        <f>IF(AG28="(",")","")</f>
        <v/>
      </c>
      <c r="AJ28" s="243"/>
      <c r="AK28" s="244"/>
      <c r="AL28" s="274" t="str">
        <f>IF(AJ28="(",")","")</f>
        <v/>
      </c>
      <c r="AM28" s="275" t="s">
        <v>181</v>
      </c>
      <c r="AN28" s="244"/>
      <c r="AO28" s="274" t="s">
        <v>182</v>
      </c>
      <c r="AP28" s="134"/>
      <c r="AQ28" s="320" t="s">
        <v>183</v>
      </c>
    </row>
    <row r="29" spans="1:64" s="109" customFormat="1">
      <c r="E29" s="511"/>
      <c r="F29" s="588"/>
      <c r="G29" s="271" t="str">
        <f>"за "&amp;IF(List_01_reporting_period="","предыдущий год",List_01_reporting_period-1&amp;" год")</f>
        <v>за 2016 год</v>
      </c>
      <c r="H29" s="243"/>
      <c r="I29" s="243"/>
      <c r="J29" s="244"/>
      <c r="K29" s="274" t="str">
        <f>IF(I29="(",")","")</f>
        <v/>
      </c>
      <c r="L29" s="275" t="s">
        <v>181</v>
      </c>
      <c r="M29" s="244"/>
      <c r="N29" s="274" t="s">
        <v>182</v>
      </c>
      <c r="O29" s="243"/>
      <c r="P29" s="244"/>
      <c r="Q29" s="274" t="str">
        <f>IF(O29="(",")","")</f>
        <v/>
      </c>
      <c r="R29" s="275" t="s">
        <v>181</v>
      </c>
      <c r="S29" s="244"/>
      <c r="T29" s="274" t="s">
        <v>182</v>
      </c>
      <c r="U29" s="243"/>
      <c r="V29" s="244"/>
      <c r="W29" s="274" t="str">
        <f>IF(U29="(",")","")</f>
        <v/>
      </c>
      <c r="X29" s="275" t="s">
        <v>181</v>
      </c>
      <c r="Y29" s="244"/>
      <c r="Z29" s="274" t="s">
        <v>182</v>
      </c>
      <c r="AA29" s="243"/>
      <c r="AB29" s="244"/>
      <c r="AC29" s="274" t="str">
        <f>IF(AA29="(",")","")</f>
        <v/>
      </c>
      <c r="AD29" s="243"/>
      <c r="AE29" s="244"/>
      <c r="AF29" s="274" t="str">
        <f>IF(AD29="(",")","")</f>
        <v/>
      </c>
      <c r="AG29" s="243"/>
      <c r="AH29" s="244"/>
      <c r="AI29" s="274" t="str">
        <f>IF(AG29="(",")","")</f>
        <v/>
      </c>
      <c r="AJ29" s="243"/>
      <c r="AK29" s="244"/>
      <c r="AL29" s="274" t="str">
        <f>IF(AJ29="(",")","")</f>
        <v/>
      </c>
      <c r="AM29" s="275" t="s">
        <v>181</v>
      </c>
      <c r="AN29" s="244"/>
      <c r="AO29" s="274" t="s">
        <v>182</v>
      </c>
      <c r="AP29" s="134"/>
      <c r="AQ29" s="320" t="s">
        <v>184</v>
      </c>
    </row>
    <row r="30" spans="1:64" s="200" customFormat="1">
      <c r="N30" s="318"/>
      <c r="O30" s="318"/>
      <c r="P30" s="318"/>
      <c r="Q30" s="318"/>
    </row>
    <row r="31" spans="1:64" s="310" customFormat="1">
      <c r="A31" s="67" t="s">
        <v>426</v>
      </c>
      <c r="B31" s="63"/>
      <c r="C31" s="8"/>
      <c r="D31" s="307"/>
      <c r="E31" s="307"/>
      <c r="F31" s="308"/>
      <c r="G31" s="307"/>
      <c r="H31" s="307"/>
      <c r="I31" s="307"/>
      <c r="J31" s="307"/>
      <c r="K31" s="307"/>
      <c r="L31" s="307"/>
      <c r="M31" s="307"/>
      <c r="N31" s="309"/>
      <c r="O31" s="309"/>
      <c r="P31" s="309"/>
      <c r="Q31" s="309"/>
      <c r="R31" s="307"/>
      <c r="T31" s="307"/>
      <c r="U31" s="307"/>
      <c r="Z31" s="311"/>
      <c r="AA31" s="311"/>
      <c r="AB31" s="311"/>
      <c r="AC31" s="311"/>
      <c r="AD31" s="311"/>
      <c r="AE31" s="311"/>
      <c r="AF31" s="311"/>
      <c r="AG31" s="311"/>
      <c r="AH31" s="312"/>
      <c r="BE31" s="313"/>
      <c r="BF31" s="313"/>
      <c r="BG31" s="313"/>
      <c r="BH31" s="313"/>
      <c r="BI31" s="313"/>
      <c r="BJ31" s="313"/>
      <c r="BK31" s="313"/>
      <c r="BL31" s="313"/>
    </row>
    <row r="32" spans="1:64" s="109" customFormat="1" ht="24.75" customHeight="1">
      <c r="E32" s="432"/>
      <c r="F32" s="583"/>
      <c r="G32" s="584"/>
      <c r="H32" s="243"/>
      <c r="I32" s="243"/>
      <c r="J32" s="244"/>
      <c r="K32" s="274" t="str">
        <f>IF(I32="(",")","")</f>
        <v/>
      </c>
      <c r="L32" s="243"/>
      <c r="M32" s="244"/>
      <c r="N32" s="274" t="str">
        <f>IF(L32="(",")","")</f>
        <v/>
      </c>
      <c r="O32" s="243"/>
      <c r="P32" s="244"/>
      <c r="Q32" s="274" t="str">
        <f>IF(O32="(",")","")</f>
        <v/>
      </c>
      <c r="R32" s="337"/>
      <c r="S32" s="63"/>
      <c r="T32" s="63"/>
      <c r="U32" s="63"/>
      <c r="V32" s="63"/>
      <c r="W32" s="63"/>
      <c r="X32" s="63"/>
      <c r="Y32" s="63"/>
      <c r="Z32" s="63"/>
      <c r="AA32" s="63"/>
      <c r="AB32" s="63"/>
      <c r="AC32" s="63"/>
      <c r="AD32" s="63"/>
      <c r="AE32" s="63"/>
      <c r="AF32" s="63"/>
      <c r="AG32" s="63"/>
      <c r="AH32" s="63"/>
      <c r="AI32" s="63"/>
      <c r="AJ32" s="63"/>
      <c r="AK32" s="63"/>
      <c r="AL32" s="63"/>
      <c r="AM32" s="63"/>
      <c r="AN32" s="63"/>
      <c r="AO32" s="63"/>
      <c r="AP32" s="134"/>
    </row>
    <row r="33" spans="1:64" s="200" customFormat="1">
      <c r="N33" s="318"/>
      <c r="O33" s="318"/>
      <c r="P33" s="318"/>
      <c r="Q33" s="318"/>
    </row>
    <row r="34" spans="1:64" s="310" customFormat="1">
      <c r="A34" s="67" t="s">
        <v>427</v>
      </c>
      <c r="B34" s="63"/>
      <c r="C34" s="8"/>
      <c r="D34" s="307"/>
      <c r="E34" s="307"/>
      <c r="F34" s="308"/>
      <c r="G34" s="307"/>
      <c r="H34" s="307"/>
      <c r="I34" s="307"/>
      <c r="J34" s="307"/>
      <c r="K34" s="307"/>
      <c r="L34" s="307"/>
      <c r="M34" s="307"/>
      <c r="N34" s="309"/>
      <c r="O34" s="309"/>
      <c r="P34" s="309"/>
      <c r="Q34" s="309"/>
      <c r="R34" s="307"/>
      <c r="T34" s="307"/>
      <c r="U34" s="307"/>
      <c r="Z34" s="311"/>
      <c r="AA34" s="311"/>
      <c r="AB34" s="311"/>
      <c r="AC34" s="311"/>
      <c r="AD34" s="311"/>
      <c r="AE34" s="311"/>
      <c r="AF34" s="311"/>
      <c r="AG34" s="311"/>
      <c r="AH34" s="312"/>
      <c r="BE34" s="313"/>
      <c r="BF34" s="313"/>
      <c r="BG34" s="313"/>
      <c r="BH34" s="313"/>
      <c r="BI34" s="313"/>
      <c r="BJ34" s="313"/>
      <c r="BK34" s="313"/>
      <c r="BL34" s="313"/>
    </row>
    <row r="35" spans="1:64" s="109" customFormat="1">
      <c r="E35" s="511"/>
      <c r="F35" s="575"/>
      <c r="G35" s="271" t="str">
        <f>"за "&amp;IF(List_01_reporting_period="","отчётный год",List_01_reporting_period&amp;" год")</f>
        <v>за 2017 год</v>
      </c>
      <c r="H35" s="243"/>
      <c r="I35" s="243"/>
      <c r="J35" s="244"/>
      <c r="K35" s="274" t="str">
        <f>IF(I35="(",")","")</f>
        <v/>
      </c>
      <c r="L35" s="275" t="s">
        <v>181</v>
      </c>
      <c r="M35" s="244"/>
      <c r="N35" s="274" t="s">
        <v>182</v>
      </c>
      <c r="O35" s="243"/>
      <c r="P35" s="244"/>
      <c r="Q35" s="274" t="str">
        <f>IF(O35="(",")","")</f>
        <v/>
      </c>
      <c r="R35" s="275" t="s">
        <v>181</v>
      </c>
      <c r="S35" s="244"/>
      <c r="T35" s="274" t="s">
        <v>182</v>
      </c>
      <c r="U35" s="243"/>
      <c r="V35" s="244"/>
      <c r="W35" s="274"/>
      <c r="X35" s="275" t="s">
        <v>181</v>
      </c>
      <c r="Y35" s="244"/>
      <c r="Z35" s="274" t="s">
        <v>182</v>
      </c>
      <c r="AA35" s="243"/>
      <c r="AB35" s="244"/>
      <c r="AC35" s="434"/>
      <c r="AD35" s="275" t="s">
        <v>181</v>
      </c>
      <c r="AE35" s="244"/>
      <c r="AF35" s="274" t="s">
        <v>182</v>
      </c>
      <c r="AG35" s="314"/>
      <c r="AH35" s="320" t="s">
        <v>183</v>
      </c>
      <c r="AI35" s="320"/>
      <c r="AJ35" s="63"/>
      <c r="AK35" s="63"/>
      <c r="AL35" s="63"/>
      <c r="AM35" s="63"/>
      <c r="AN35" s="63"/>
      <c r="AO35" s="63"/>
      <c r="AP35" s="134"/>
    </row>
    <row r="36" spans="1:64" s="109" customFormat="1">
      <c r="E36" s="511"/>
      <c r="F36" s="575"/>
      <c r="G36" s="271" t="str">
        <f>"за "&amp;IF(List_01_reporting_period="","предыдущий год",List_01_reporting_period-1&amp;" год")</f>
        <v>за 2016 год</v>
      </c>
      <c r="H36" s="243"/>
      <c r="I36" s="243"/>
      <c r="J36" s="244"/>
      <c r="K36" s="274" t="str">
        <f>IF(I36="(",")","")</f>
        <v/>
      </c>
      <c r="L36" s="275" t="s">
        <v>181</v>
      </c>
      <c r="M36" s="244"/>
      <c r="N36" s="274" t="s">
        <v>182</v>
      </c>
      <c r="O36" s="243"/>
      <c r="P36" s="244"/>
      <c r="Q36" s="274" t="str">
        <f>IF(O36="(",")","")</f>
        <v/>
      </c>
      <c r="R36" s="275" t="s">
        <v>181</v>
      </c>
      <c r="S36" s="244"/>
      <c r="T36" s="274" t="s">
        <v>182</v>
      </c>
      <c r="U36" s="243"/>
      <c r="V36" s="244"/>
      <c r="W36" s="274"/>
      <c r="X36" s="275" t="s">
        <v>181</v>
      </c>
      <c r="Y36" s="244"/>
      <c r="Z36" s="274" t="s">
        <v>182</v>
      </c>
      <c r="AA36" s="243"/>
      <c r="AB36" s="244"/>
      <c r="AC36" s="434"/>
      <c r="AD36" s="275" t="s">
        <v>181</v>
      </c>
      <c r="AE36" s="244"/>
      <c r="AF36" s="274" t="s">
        <v>182</v>
      </c>
      <c r="AG36" s="314"/>
      <c r="AH36" s="320" t="s">
        <v>184</v>
      </c>
      <c r="AI36" s="320"/>
      <c r="AJ36" s="63"/>
      <c r="AK36" s="63"/>
      <c r="AL36" s="63"/>
      <c r="AM36" s="63"/>
      <c r="AN36" s="63"/>
      <c r="AO36" s="63"/>
      <c r="AP36" s="134"/>
    </row>
    <row r="37" spans="1:64" s="200" customFormat="1">
      <c r="N37" s="318"/>
      <c r="O37" s="318"/>
      <c r="P37" s="318"/>
      <c r="Q37" s="318"/>
    </row>
    <row r="38" spans="1:64" s="310" customFormat="1">
      <c r="A38" s="67" t="s">
        <v>428</v>
      </c>
      <c r="B38" s="63"/>
      <c r="C38" s="8"/>
      <c r="D38" s="307"/>
      <c r="E38" s="307"/>
      <c r="F38" s="308"/>
      <c r="G38" s="307"/>
      <c r="H38" s="307"/>
      <c r="I38" s="307"/>
      <c r="J38" s="307"/>
      <c r="K38" s="307"/>
      <c r="L38" s="307"/>
      <c r="M38" s="307"/>
      <c r="N38" s="309"/>
      <c r="O38" s="309"/>
      <c r="P38" s="309"/>
      <c r="Q38" s="309"/>
      <c r="R38" s="307"/>
      <c r="T38" s="307"/>
      <c r="U38" s="307"/>
      <c r="Z38" s="311"/>
      <c r="AA38" s="311"/>
      <c r="AB38" s="311"/>
      <c r="AC38" s="311"/>
      <c r="AD38" s="311"/>
      <c r="AE38" s="311"/>
      <c r="AF38" s="311"/>
      <c r="AG38" s="311"/>
      <c r="AH38" s="312"/>
      <c r="BE38" s="313"/>
      <c r="BF38" s="313"/>
      <c r="BG38" s="313"/>
      <c r="BH38" s="313"/>
      <c r="BI38" s="313"/>
      <c r="BJ38" s="313"/>
      <c r="BK38" s="313"/>
      <c r="BL38" s="313"/>
    </row>
    <row r="39" spans="1:64" s="109" customFormat="1">
      <c r="E39" s="511"/>
      <c r="F39" s="576"/>
      <c r="G39" s="271" t="str">
        <f>"за "&amp;IF(List_01_reporting_period="","отчётный год",List_01_reporting_period&amp;" год")</f>
        <v>за 2017 год</v>
      </c>
      <c r="H39" s="243"/>
      <c r="I39" s="243"/>
      <c r="J39" s="244"/>
      <c r="K39" s="274" t="str">
        <f>IF(I39="(",")","")</f>
        <v/>
      </c>
      <c r="L39" s="243"/>
      <c r="M39" s="244"/>
      <c r="N39" s="271" t="str">
        <f>IF(L39="(",")","")</f>
        <v/>
      </c>
      <c r="O39" s="275" t="s">
        <v>181</v>
      </c>
      <c r="P39" s="244"/>
      <c r="Q39" s="274" t="s">
        <v>182</v>
      </c>
      <c r="R39" s="275" t="s">
        <v>181</v>
      </c>
      <c r="S39" s="244"/>
      <c r="T39" s="274" t="s">
        <v>182</v>
      </c>
      <c r="U39" s="243"/>
      <c r="V39" s="244"/>
      <c r="W39" s="271" t="str">
        <f>IF(U39="(",")","")</f>
        <v/>
      </c>
      <c r="X39" s="314"/>
      <c r="Y39" s="317" t="s">
        <v>183</v>
      </c>
      <c r="Z39" s="63"/>
      <c r="AA39" s="63"/>
      <c r="AB39" s="63"/>
      <c r="AC39" s="63"/>
      <c r="AD39" s="63"/>
      <c r="AE39" s="63"/>
      <c r="AF39" s="63"/>
      <c r="AG39" s="63"/>
      <c r="AH39" s="63"/>
      <c r="AI39" s="63"/>
      <c r="AJ39" s="63"/>
      <c r="AK39" s="63"/>
      <c r="AL39" s="63"/>
      <c r="AM39" s="63"/>
      <c r="AN39" s="63"/>
      <c r="AO39" s="63"/>
      <c r="AP39" s="134"/>
    </row>
    <row r="40" spans="1:64" s="109" customFormat="1">
      <c r="E40" s="511"/>
      <c r="F40" s="576"/>
      <c r="G40" s="271" t="str">
        <f>"за "&amp;IF(List_01_reporting_period="","предыдущий год",List_01_reporting_period-1&amp;" год")</f>
        <v>за 2016 год</v>
      </c>
      <c r="H40" s="243"/>
      <c r="I40" s="243"/>
      <c r="J40" s="244"/>
      <c r="K40" s="274" t="str">
        <f>IF(I40="(",")","")</f>
        <v/>
      </c>
      <c r="L40" s="243"/>
      <c r="M40" s="244"/>
      <c r="N40" s="271" t="str">
        <f>IF(L40="(",")","")</f>
        <v/>
      </c>
      <c r="O40" s="275" t="s">
        <v>181</v>
      </c>
      <c r="P40" s="244"/>
      <c r="Q40" s="274" t="s">
        <v>182</v>
      </c>
      <c r="R40" s="275" t="s">
        <v>181</v>
      </c>
      <c r="S40" s="244"/>
      <c r="T40" s="274" t="s">
        <v>182</v>
      </c>
      <c r="U40" s="243"/>
      <c r="V40" s="244"/>
      <c r="W40" s="271" t="str">
        <f>IF(U40="(",")","")</f>
        <v/>
      </c>
      <c r="X40" s="314"/>
      <c r="Y40" s="317" t="s">
        <v>184</v>
      </c>
      <c r="Z40" s="63"/>
      <c r="AA40" s="63"/>
      <c r="AB40" s="63"/>
      <c r="AC40" s="63"/>
      <c r="AD40" s="63"/>
      <c r="AE40" s="63"/>
      <c r="AF40" s="63"/>
      <c r="AG40" s="63"/>
      <c r="AH40" s="63"/>
      <c r="AI40" s="63"/>
      <c r="AJ40" s="63"/>
      <c r="AK40" s="63"/>
      <c r="AL40" s="63"/>
      <c r="AM40" s="63"/>
      <c r="AN40" s="63"/>
      <c r="AO40" s="63"/>
      <c r="AP40" s="134"/>
    </row>
    <row r="41" spans="1:64" s="200" customFormat="1">
      <c r="N41" s="318"/>
      <c r="O41" s="318"/>
      <c r="P41" s="318"/>
      <c r="Q41" s="318"/>
    </row>
    <row r="42" spans="1:64" s="200" customFormat="1">
      <c r="N42" s="318"/>
      <c r="O42" s="318"/>
      <c r="P42" s="318"/>
      <c r="Q42" s="318"/>
    </row>
    <row r="43" spans="1:64" s="310" customFormat="1">
      <c r="A43" s="67" t="s">
        <v>429</v>
      </c>
      <c r="B43" s="63"/>
      <c r="C43" s="8"/>
      <c r="D43" s="307"/>
      <c r="E43" s="307"/>
      <c r="F43" s="308"/>
      <c r="G43" s="307"/>
      <c r="H43" s="307"/>
      <c r="I43" s="307"/>
      <c r="J43" s="307"/>
      <c r="K43" s="307"/>
      <c r="L43" s="307"/>
      <c r="M43" s="307"/>
      <c r="N43" s="309"/>
      <c r="O43" s="309"/>
      <c r="P43" s="309"/>
      <c r="Q43" s="309"/>
      <c r="R43" s="307"/>
      <c r="T43" s="307"/>
      <c r="U43" s="307"/>
      <c r="Z43" s="311"/>
      <c r="AA43" s="311"/>
      <c r="AB43" s="311"/>
      <c r="AC43" s="311"/>
      <c r="AD43" s="311"/>
      <c r="AE43" s="311"/>
      <c r="AF43" s="311"/>
      <c r="AG43" s="311"/>
      <c r="AH43" s="312"/>
      <c r="BE43" s="313"/>
      <c r="BF43" s="313"/>
      <c r="BG43" s="313"/>
      <c r="BH43" s="313"/>
      <c r="BI43" s="313"/>
      <c r="BJ43" s="313"/>
      <c r="BK43" s="313"/>
      <c r="BL43" s="313"/>
    </row>
    <row r="44" spans="1:64" s="109" customFormat="1">
      <c r="E44" s="511"/>
      <c r="F44" s="576"/>
      <c r="G44" s="271" t="str">
        <f>"за "&amp;IF(List_01_reporting_period="","отчётный год",List_01_reporting_period&amp;" год")</f>
        <v>за 2017 год</v>
      </c>
      <c r="H44" s="386"/>
      <c r="I44" s="243"/>
      <c r="J44" s="415"/>
      <c r="K44" s="274" t="str">
        <f>IF(I44="(",")","")</f>
        <v/>
      </c>
      <c r="L44" s="275" t="s">
        <v>181</v>
      </c>
      <c r="M44" s="273"/>
      <c r="N44" s="274" t="s">
        <v>182</v>
      </c>
      <c r="O44" s="243"/>
      <c r="P44" s="273"/>
      <c r="Q44" s="274" t="str">
        <f>IF(O44="(",")","")</f>
        <v/>
      </c>
      <c r="R44" s="275" t="s">
        <v>181</v>
      </c>
      <c r="S44" s="273"/>
      <c r="T44" s="274" t="s">
        <v>182</v>
      </c>
      <c r="U44" s="243"/>
      <c r="V44" s="273"/>
      <c r="W44" s="274" t="str">
        <f>IF(U44="(",")","")</f>
        <v/>
      </c>
      <c r="X44" s="275" t="s">
        <v>181</v>
      </c>
      <c r="Y44" s="273"/>
      <c r="Z44" s="274" t="s">
        <v>182</v>
      </c>
      <c r="AA44" s="243"/>
      <c r="AB44" s="273"/>
      <c r="AC44" s="274" t="str">
        <f>IF(AA44="(",")","")</f>
        <v/>
      </c>
      <c r="AD44" s="243"/>
      <c r="AE44" s="273"/>
      <c r="AF44" s="274" t="str">
        <f>IF(AD44="(",")","")</f>
        <v/>
      </c>
      <c r="AG44" s="243"/>
      <c r="AH44" s="273"/>
      <c r="AI44" s="274" t="str">
        <f>IF(AG44="(",")","")</f>
        <v/>
      </c>
      <c r="AJ44" s="275" t="s">
        <v>181</v>
      </c>
      <c r="AK44" s="273"/>
      <c r="AL44" s="274" t="s">
        <v>182</v>
      </c>
      <c r="AM44" s="134"/>
      <c r="AN44" s="425" t="s">
        <v>183</v>
      </c>
    </row>
    <row r="45" spans="1:64" s="109" customFormat="1" ht="18" customHeight="1">
      <c r="E45" s="511"/>
      <c r="F45" s="576"/>
      <c r="G45" s="271" t="str">
        <f>"за "&amp;IF(List_01_reporting_period="","предыдущий год",List_01_reporting_period-1&amp;" год")</f>
        <v>за 2016 год</v>
      </c>
      <c r="H45" s="386"/>
      <c r="I45" s="243"/>
      <c r="J45" s="415"/>
      <c r="K45" s="274" t="str">
        <f>IF(I45="(",")","")</f>
        <v/>
      </c>
      <c r="L45" s="275" t="s">
        <v>181</v>
      </c>
      <c r="M45" s="273"/>
      <c r="N45" s="274" t="s">
        <v>182</v>
      </c>
      <c r="O45" s="243"/>
      <c r="P45" s="273"/>
      <c r="Q45" s="274" t="str">
        <f>IF(O45="(",")","")</f>
        <v/>
      </c>
      <c r="R45" s="275" t="s">
        <v>181</v>
      </c>
      <c r="S45" s="273"/>
      <c r="T45" s="274" t="s">
        <v>182</v>
      </c>
      <c r="U45" s="243"/>
      <c r="V45" s="273"/>
      <c r="W45" s="274" t="str">
        <f>IF(U45="(",")","")</f>
        <v/>
      </c>
      <c r="X45" s="275" t="s">
        <v>181</v>
      </c>
      <c r="Y45" s="273"/>
      <c r="Z45" s="274" t="s">
        <v>182</v>
      </c>
      <c r="AA45" s="243"/>
      <c r="AB45" s="273"/>
      <c r="AC45" s="274" t="str">
        <f>IF(AA45="(",")","")</f>
        <v/>
      </c>
      <c r="AD45" s="243"/>
      <c r="AE45" s="273"/>
      <c r="AF45" s="274" t="str">
        <f>IF(AD45="(",")","")</f>
        <v/>
      </c>
      <c r="AG45" s="243"/>
      <c r="AH45" s="273"/>
      <c r="AI45" s="274" t="str">
        <f>IF(AG45="(",")","")</f>
        <v/>
      </c>
      <c r="AJ45" s="275" t="s">
        <v>181</v>
      </c>
      <c r="AK45" s="273"/>
      <c r="AL45" s="274" t="s">
        <v>182</v>
      </c>
      <c r="AM45" s="134"/>
      <c r="AN45" s="425" t="s">
        <v>184</v>
      </c>
    </row>
    <row r="46" spans="1:64" s="200" customFormat="1">
      <c r="N46" s="318"/>
      <c r="O46" s="318"/>
      <c r="P46" s="318"/>
      <c r="Q46" s="318"/>
    </row>
    <row r="47" spans="1:64" s="310" customFormat="1">
      <c r="A47" s="67" t="s">
        <v>430</v>
      </c>
      <c r="B47" s="63"/>
      <c r="C47" s="8"/>
      <c r="D47" s="307"/>
      <c r="E47" s="307"/>
      <c r="F47" s="308"/>
      <c r="G47" s="307"/>
      <c r="H47" s="307"/>
      <c r="I47" s="307"/>
      <c r="J47" s="307"/>
      <c r="K47" s="307"/>
      <c r="L47" s="307"/>
      <c r="M47" s="307"/>
      <c r="N47" s="309"/>
      <c r="O47" s="309"/>
      <c r="P47" s="309"/>
      <c r="Q47" s="309"/>
      <c r="R47" s="307"/>
      <c r="T47" s="307"/>
      <c r="U47" s="307"/>
      <c r="Z47" s="311"/>
      <c r="AA47" s="311"/>
      <c r="AB47" s="311"/>
      <c r="AC47" s="311"/>
      <c r="AD47" s="311"/>
      <c r="AE47" s="311"/>
      <c r="AF47" s="311"/>
      <c r="AG47" s="311"/>
      <c r="AH47" s="312"/>
      <c r="BE47" s="313"/>
      <c r="BF47" s="313"/>
      <c r="BG47" s="313"/>
      <c r="BH47" s="313"/>
      <c r="BI47" s="313"/>
      <c r="BJ47" s="313"/>
      <c r="BK47" s="313"/>
      <c r="BL47" s="313"/>
    </row>
    <row r="48" spans="1:64" s="109" customFormat="1">
      <c r="E48" s="511"/>
      <c r="F48" s="575"/>
      <c r="G48" s="271" t="str">
        <f>"за "&amp;IF(List_01_reporting_period="","отчётный год",List_01_reporting_period&amp;" год")</f>
        <v>за 2017 год</v>
      </c>
      <c r="H48" s="243"/>
      <c r="I48" s="243"/>
      <c r="J48" s="244"/>
      <c r="K48" s="274" t="str">
        <f>IF(I48="(",")","")</f>
        <v/>
      </c>
      <c r="L48" s="243"/>
      <c r="M48" s="244"/>
      <c r="N48" s="274" t="str">
        <f>IF(L48="(",")","")</f>
        <v/>
      </c>
      <c r="O48" s="275" t="s">
        <v>181</v>
      </c>
      <c r="P48" s="244"/>
      <c r="Q48" s="274" t="s">
        <v>182</v>
      </c>
      <c r="R48" s="275" t="s">
        <v>181</v>
      </c>
      <c r="S48" s="244"/>
      <c r="T48" s="274" t="s">
        <v>182</v>
      </c>
      <c r="U48" s="243"/>
      <c r="V48" s="244"/>
      <c r="W48" s="274" t="str">
        <f>IF(U48="(",")","")</f>
        <v/>
      </c>
      <c r="X48" s="63"/>
      <c r="Y48" s="63"/>
      <c r="Z48" s="63"/>
      <c r="AA48" s="63"/>
      <c r="AB48" s="63"/>
      <c r="AC48" s="63"/>
      <c r="AD48" s="63"/>
      <c r="AE48" s="63"/>
      <c r="AF48" s="63"/>
      <c r="AG48" s="63"/>
      <c r="AH48" s="63"/>
      <c r="AI48" s="63"/>
      <c r="AJ48" s="63"/>
      <c r="AK48" s="63"/>
      <c r="AL48" s="63"/>
      <c r="AM48" s="63"/>
      <c r="AN48" s="134"/>
    </row>
    <row r="49" spans="1:64" s="109" customFormat="1" ht="20.25" customHeight="1">
      <c r="E49" s="511"/>
      <c r="F49" s="575"/>
      <c r="G49" s="327" t="str">
        <f>"за "&amp;IF(List_01_reporting_period="","предыдущий год",List_01_reporting_period-1&amp;" год")</f>
        <v>за 2016 год</v>
      </c>
      <c r="H49" s="243"/>
      <c r="I49" s="243"/>
      <c r="J49" s="244"/>
      <c r="K49" s="274" t="str">
        <f>IF(I49="(",")","")</f>
        <v/>
      </c>
      <c r="L49" s="243"/>
      <c r="M49" s="244"/>
      <c r="N49" s="274" t="str">
        <f>IF(L49="(",")","")</f>
        <v/>
      </c>
      <c r="O49" s="275" t="s">
        <v>181</v>
      </c>
      <c r="P49" s="244"/>
      <c r="Q49" s="274" t="s">
        <v>182</v>
      </c>
      <c r="R49" s="275" t="s">
        <v>181</v>
      </c>
      <c r="S49" s="244"/>
      <c r="T49" s="274" t="s">
        <v>182</v>
      </c>
      <c r="U49" s="243"/>
      <c r="V49" s="244"/>
      <c r="W49" s="274" t="str">
        <f>IF(U49="(",")","")</f>
        <v/>
      </c>
      <c r="X49" s="63"/>
      <c r="Y49" s="63"/>
      <c r="Z49" s="63"/>
      <c r="AA49" s="63"/>
      <c r="AB49" s="63"/>
      <c r="AC49" s="63"/>
      <c r="AD49" s="63"/>
      <c r="AE49" s="63"/>
      <c r="AF49" s="63"/>
      <c r="AG49" s="63"/>
      <c r="AH49" s="63"/>
      <c r="AI49" s="63"/>
      <c r="AJ49" s="63"/>
      <c r="AK49" s="63"/>
      <c r="AL49" s="63"/>
      <c r="AM49" s="63"/>
      <c r="AN49" s="134"/>
    </row>
    <row r="50" spans="1:64" s="200" customFormat="1">
      <c r="N50" s="318"/>
      <c r="O50" s="318"/>
      <c r="P50" s="318"/>
      <c r="Q50" s="318"/>
    </row>
    <row r="51" spans="1:64" s="310" customFormat="1">
      <c r="A51" s="67" t="s">
        <v>431</v>
      </c>
      <c r="B51" s="63"/>
      <c r="C51" s="8"/>
      <c r="D51" s="307"/>
      <c r="E51" s="307"/>
      <c r="F51" s="308"/>
      <c r="G51" s="307"/>
      <c r="H51" s="307"/>
      <c r="I51" s="307"/>
      <c r="J51" s="307"/>
      <c r="K51" s="307"/>
      <c r="L51" s="307"/>
      <c r="M51" s="307"/>
      <c r="N51" s="309"/>
      <c r="O51" s="309"/>
      <c r="P51" s="309"/>
      <c r="Q51" s="309"/>
      <c r="R51" s="307"/>
      <c r="T51" s="307"/>
      <c r="U51" s="307"/>
      <c r="Z51" s="311"/>
      <c r="AA51" s="311"/>
      <c r="AB51" s="311"/>
      <c r="AC51" s="311"/>
      <c r="AD51" s="311"/>
      <c r="AE51" s="311"/>
      <c r="AF51" s="311"/>
      <c r="AG51" s="311"/>
      <c r="AH51" s="312"/>
      <c r="BE51" s="313"/>
      <c r="BF51" s="313"/>
      <c r="BG51" s="313"/>
      <c r="BH51" s="313"/>
      <c r="BI51" s="313"/>
      <c r="BJ51" s="313"/>
      <c r="BK51" s="313"/>
      <c r="BL51" s="313"/>
    </row>
    <row r="52" spans="1:64" s="109" customFormat="1">
      <c r="E52" s="432"/>
      <c r="F52" s="581"/>
      <c r="G52" s="582"/>
      <c r="H52" s="243"/>
      <c r="I52" s="243"/>
      <c r="J52" s="244"/>
      <c r="K52" s="274" t="str">
        <f>IF(I52="(",")","")</f>
        <v/>
      </c>
      <c r="L52" s="243"/>
      <c r="M52" s="244"/>
      <c r="N52" s="274" t="str">
        <f>IF(L52="(",")","")</f>
        <v/>
      </c>
      <c r="O52" s="337"/>
      <c r="P52" s="337"/>
      <c r="Q52" s="334"/>
      <c r="R52" s="63"/>
      <c r="S52" s="63"/>
      <c r="T52" s="63"/>
      <c r="U52" s="63"/>
      <c r="V52" s="63"/>
      <c r="W52" s="63"/>
      <c r="X52" s="63"/>
      <c r="Y52" s="63"/>
      <c r="Z52" s="63"/>
      <c r="AA52" s="63"/>
      <c r="AB52" s="63"/>
      <c r="AC52" s="63"/>
      <c r="AD52" s="63"/>
      <c r="AE52" s="63"/>
      <c r="AF52" s="63"/>
      <c r="AG52" s="63"/>
      <c r="AH52" s="63"/>
      <c r="AI52" s="63"/>
      <c r="AJ52" s="63"/>
      <c r="AK52" s="63"/>
      <c r="AL52" s="63"/>
      <c r="AM52" s="134"/>
      <c r="AN52" s="134"/>
    </row>
    <row r="53" spans="1:64" s="200" customFormat="1">
      <c r="N53" s="318"/>
      <c r="O53" s="318"/>
      <c r="P53" s="318"/>
      <c r="Q53" s="318"/>
    </row>
    <row r="54" spans="1:64" s="310" customFormat="1">
      <c r="A54" s="67" t="s">
        <v>432</v>
      </c>
      <c r="B54" s="63"/>
      <c r="C54" s="8"/>
      <c r="D54" s="307"/>
      <c r="E54" s="307"/>
      <c r="F54" s="308"/>
      <c r="G54" s="307"/>
      <c r="H54" s="307"/>
      <c r="I54" s="307"/>
      <c r="J54" s="307"/>
      <c r="K54" s="307"/>
      <c r="L54" s="307"/>
      <c r="M54" s="307"/>
      <c r="N54" s="309"/>
      <c r="O54" s="309"/>
      <c r="P54" s="309"/>
      <c r="Q54" s="309"/>
      <c r="R54" s="307"/>
      <c r="T54" s="307"/>
      <c r="U54" s="307"/>
      <c r="Z54" s="311"/>
      <c r="AA54" s="311"/>
      <c r="AB54" s="311"/>
      <c r="AC54" s="311"/>
      <c r="AD54" s="311"/>
      <c r="AE54" s="311"/>
      <c r="AF54" s="311"/>
      <c r="AG54" s="311"/>
      <c r="AH54" s="312"/>
      <c r="BE54" s="313"/>
      <c r="BF54" s="313"/>
      <c r="BG54" s="313"/>
      <c r="BH54" s="313"/>
      <c r="BI54" s="313"/>
      <c r="BJ54" s="313"/>
      <c r="BK54" s="313"/>
      <c r="BL54" s="313"/>
    </row>
    <row r="55" spans="1:64" s="63" customFormat="1" ht="22.5" customHeight="1">
      <c r="C55" s="314"/>
      <c r="D55" s="314"/>
      <c r="E55" s="319"/>
      <c r="F55" s="579"/>
      <c r="G55" s="579"/>
      <c r="H55" s="423"/>
      <c r="I55" s="316" t="s">
        <v>181</v>
      </c>
      <c r="J55" s="126"/>
      <c r="K55" s="315" t="s">
        <v>182</v>
      </c>
      <c r="L55" s="315" t="s">
        <v>181</v>
      </c>
      <c r="M55" s="126"/>
      <c r="N55" s="315" t="s">
        <v>182</v>
      </c>
      <c r="O55" s="314"/>
    </row>
    <row r="56" spans="1:64" s="200" customFormat="1">
      <c r="N56" s="318"/>
      <c r="O56" s="318"/>
      <c r="P56" s="318"/>
      <c r="Q56" s="318"/>
    </row>
    <row r="57" spans="1:64" s="310" customFormat="1">
      <c r="A57" s="67" t="s">
        <v>433</v>
      </c>
      <c r="B57" s="63"/>
      <c r="C57" s="8"/>
      <c r="D57" s="307"/>
      <c r="E57" s="307"/>
      <c r="F57" s="308"/>
      <c r="G57" s="307"/>
      <c r="H57" s="307"/>
      <c r="I57" s="307"/>
      <c r="J57" s="307"/>
      <c r="K57" s="307"/>
      <c r="L57" s="307"/>
      <c r="M57" s="307"/>
      <c r="N57" s="309"/>
      <c r="O57" s="309"/>
      <c r="P57" s="309"/>
      <c r="Q57" s="309"/>
      <c r="R57" s="307"/>
      <c r="T57" s="307"/>
      <c r="U57" s="307"/>
      <c r="Z57" s="311"/>
      <c r="AA57" s="311"/>
      <c r="AB57" s="311"/>
      <c r="AC57" s="311"/>
      <c r="AD57" s="311"/>
      <c r="AE57" s="311"/>
      <c r="AF57" s="311"/>
      <c r="AG57" s="311"/>
      <c r="AH57" s="312"/>
      <c r="BE57" s="313"/>
      <c r="BF57" s="313"/>
      <c r="BG57" s="313"/>
      <c r="BH57" s="313"/>
      <c r="BI57" s="313"/>
      <c r="BJ57" s="313"/>
      <c r="BK57" s="313"/>
      <c r="BL57" s="313"/>
    </row>
    <row r="58" spans="1:64" s="109" customFormat="1">
      <c r="E58" s="432"/>
      <c r="F58" s="580"/>
      <c r="G58" s="580"/>
      <c r="H58" s="243"/>
      <c r="I58" s="243"/>
      <c r="J58" s="244"/>
      <c r="K58" s="274" t="str">
        <f>IF(I58="(",")","")</f>
        <v/>
      </c>
      <c r="L58" s="243"/>
      <c r="M58" s="244"/>
      <c r="N58" s="274" t="str">
        <f>IF(L58="(",")","")</f>
        <v/>
      </c>
      <c r="O58" s="243"/>
      <c r="P58" s="244"/>
      <c r="Q58" s="274" t="str">
        <f>IF(O58="(",")","")</f>
        <v/>
      </c>
      <c r="R58" s="337"/>
      <c r="S58" s="337"/>
      <c r="T58" s="63"/>
      <c r="U58" s="63"/>
      <c r="V58" s="63"/>
      <c r="W58" s="63"/>
      <c r="X58" s="63"/>
      <c r="Y58" s="63"/>
      <c r="Z58" s="63"/>
      <c r="AA58" s="63"/>
      <c r="AB58" s="63"/>
      <c r="AC58" s="63"/>
      <c r="AD58" s="63"/>
      <c r="AE58" s="63"/>
      <c r="AF58" s="63"/>
      <c r="AG58" s="63"/>
      <c r="AH58" s="63"/>
      <c r="AI58" s="63"/>
      <c r="AJ58" s="63"/>
      <c r="AK58" s="63"/>
      <c r="AL58" s="63"/>
      <c r="AM58" s="134"/>
      <c r="AN58" s="134"/>
    </row>
    <row r="59" spans="1:64" s="200" customFormat="1">
      <c r="N59" s="318"/>
      <c r="O59" s="318"/>
      <c r="P59" s="318"/>
      <c r="Q59" s="318"/>
    </row>
    <row r="60" spans="1:64" s="310" customFormat="1">
      <c r="A60" s="67" t="s">
        <v>189</v>
      </c>
      <c r="B60" s="63"/>
      <c r="C60" s="8"/>
      <c r="D60" s="307"/>
      <c r="E60" s="307"/>
      <c r="F60" s="308"/>
      <c r="G60" s="307"/>
      <c r="H60" s="307"/>
      <c r="I60" s="307"/>
      <c r="J60" s="307"/>
      <c r="K60" s="307"/>
      <c r="L60" s="307"/>
      <c r="M60" s="307"/>
      <c r="N60" s="309"/>
      <c r="O60" s="309"/>
      <c r="P60" s="309"/>
      <c r="Q60" s="309"/>
      <c r="R60" s="307"/>
      <c r="T60" s="307"/>
      <c r="U60" s="307"/>
      <c r="Z60" s="311"/>
      <c r="AA60" s="311"/>
      <c r="AB60" s="311"/>
      <c r="AC60" s="311"/>
      <c r="AD60" s="311"/>
      <c r="AE60" s="311"/>
      <c r="AF60" s="311"/>
      <c r="AG60" s="311"/>
      <c r="AH60" s="312"/>
      <c r="BE60" s="313"/>
      <c r="BF60" s="313"/>
      <c r="BG60" s="313"/>
      <c r="BH60" s="313"/>
      <c r="BI60" s="313"/>
      <c r="BJ60" s="313"/>
      <c r="BK60" s="313"/>
      <c r="BL60" s="313"/>
    </row>
    <row r="61" spans="1:64" s="109" customFormat="1">
      <c r="E61" s="511"/>
      <c r="F61" s="576"/>
      <c r="G61" s="271" t="str">
        <f>"за "&amp;IF(List_01_reporting_period="","отчётный год",List_01_reporting_period&amp;" год")</f>
        <v>за 2017 год</v>
      </c>
      <c r="H61" s="243"/>
      <c r="I61" s="243"/>
      <c r="J61" s="244"/>
      <c r="K61" s="274" t="str">
        <f>IF(I61="(",")","")</f>
        <v/>
      </c>
      <c r="L61" s="243"/>
      <c r="M61" s="244"/>
      <c r="N61" s="274" t="str">
        <f>IF(L61="(",")","")</f>
        <v/>
      </c>
      <c r="O61" s="243"/>
      <c r="P61" s="244"/>
      <c r="Q61" s="274" t="str">
        <f>IF(O61="(",")","")</f>
        <v/>
      </c>
      <c r="R61" s="275" t="s">
        <v>181</v>
      </c>
      <c r="S61" s="244"/>
      <c r="T61" s="274" t="s">
        <v>182</v>
      </c>
      <c r="U61" s="243"/>
      <c r="V61" s="244"/>
      <c r="W61" s="274" t="str">
        <f>IF(U61="(",")","")</f>
        <v/>
      </c>
      <c r="X61" s="243"/>
      <c r="Y61" s="244"/>
      <c r="Z61" s="274" t="str">
        <f>IF(X61="(",")","")</f>
        <v/>
      </c>
      <c r="AA61" s="243"/>
      <c r="AB61" s="244"/>
      <c r="AC61" s="274" t="str">
        <f>IF(AA61="(",")","")</f>
        <v/>
      </c>
      <c r="AD61" s="243"/>
      <c r="AE61" s="244"/>
      <c r="AF61" s="274" t="str">
        <f>IF(AD61="(",")","")</f>
        <v/>
      </c>
      <c r="AG61" s="243"/>
      <c r="AH61" s="244"/>
      <c r="AI61" s="274" t="str">
        <f>IF(AG61="(",")","")</f>
        <v/>
      </c>
      <c r="AJ61" s="134"/>
      <c r="AK61" s="317" t="s">
        <v>183</v>
      </c>
    </row>
    <row r="62" spans="1:64" s="109" customFormat="1">
      <c r="E62" s="511"/>
      <c r="F62" s="576"/>
      <c r="G62" s="271" t="str">
        <f>"за "&amp;IF(List_01_reporting_period="","предыдущий год",List_01_reporting_period-1&amp;" год")</f>
        <v>за 2016 год</v>
      </c>
      <c r="H62" s="243"/>
      <c r="I62" s="243"/>
      <c r="J62" s="244"/>
      <c r="K62" s="274" t="str">
        <f>IF(I62="(",")","")</f>
        <v/>
      </c>
      <c r="L62" s="243"/>
      <c r="M62" s="244"/>
      <c r="N62" s="274" t="str">
        <f>IF(L62="(",")","")</f>
        <v/>
      </c>
      <c r="O62" s="243"/>
      <c r="P62" s="244"/>
      <c r="Q62" s="274" t="str">
        <f>IF(O62="(",")","")</f>
        <v/>
      </c>
      <c r="R62" s="275" t="s">
        <v>181</v>
      </c>
      <c r="S62" s="244"/>
      <c r="T62" s="274" t="s">
        <v>182</v>
      </c>
      <c r="U62" s="243"/>
      <c r="V62" s="244"/>
      <c r="W62" s="274" t="str">
        <f>IF(U62="(",")","")</f>
        <v/>
      </c>
      <c r="X62" s="243"/>
      <c r="Y62" s="244"/>
      <c r="Z62" s="274" t="str">
        <f>IF(X62="(",")","")</f>
        <v/>
      </c>
      <c r="AA62" s="243"/>
      <c r="AB62" s="244"/>
      <c r="AC62" s="274" t="str">
        <f>IF(AA62="(",")","")</f>
        <v/>
      </c>
      <c r="AD62" s="243"/>
      <c r="AE62" s="244"/>
      <c r="AF62" s="274" t="str">
        <f>IF(AD62="(",")","")</f>
        <v/>
      </c>
      <c r="AG62" s="243"/>
      <c r="AH62" s="244"/>
      <c r="AI62" s="274" t="str">
        <f>IF(AG62="(",")","")</f>
        <v/>
      </c>
      <c r="AJ62" s="134"/>
      <c r="AK62" s="317" t="s">
        <v>184</v>
      </c>
    </row>
    <row r="63" spans="1:64" s="200" customFormat="1">
      <c r="N63" s="318"/>
      <c r="O63" s="318"/>
      <c r="P63" s="318"/>
      <c r="Q63" s="318"/>
    </row>
    <row r="64" spans="1:64" s="310" customFormat="1">
      <c r="A64" s="67" t="s">
        <v>208</v>
      </c>
      <c r="B64" s="63"/>
      <c r="C64" s="8"/>
      <c r="D64" s="307"/>
      <c r="E64" s="307"/>
      <c r="F64" s="308"/>
      <c r="G64" s="307"/>
      <c r="H64" s="307"/>
      <c r="I64" s="307"/>
      <c r="J64" s="307"/>
      <c r="K64" s="307"/>
      <c r="L64" s="307"/>
      <c r="M64" s="307"/>
      <c r="N64" s="309"/>
      <c r="O64" s="309"/>
      <c r="P64" s="309"/>
      <c r="Q64" s="309"/>
      <c r="R64" s="307"/>
      <c r="T64" s="307"/>
      <c r="U64" s="307"/>
      <c r="Z64" s="311"/>
      <c r="AA64" s="311"/>
      <c r="AB64" s="311"/>
      <c r="AC64" s="311"/>
      <c r="AD64" s="311"/>
      <c r="AE64" s="311"/>
      <c r="AF64" s="311"/>
      <c r="AG64" s="311"/>
      <c r="AH64" s="312"/>
      <c r="BE64" s="313"/>
      <c r="BF64" s="313"/>
      <c r="BG64" s="313"/>
      <c r="BH64" s="313"/>
      <c r="BI64" s="313"/>
      <c r="BJ64" s="313"/>
      <c r="BK64" s="313"/>
      <c r="BL64" s="313"/>
    </row>
    <row r="65" spans="1:64" s="109" customFormat="1" ht="25.5" customHeight="1">
      <c r="E65" s="432"/>
      <c r="F65" s="580"/>
      <c r="G65" s="580"/>
      <c r="H65" s="243"/>
      <c r="I65" s="243"/>
      <c r="J65" s="244"/>
      <c r="K65" s="274" t="str">
        <f>IF(I65="(",")","")</f>
        <v/>
      </c>
      <c r="L65" s="243"/>
      <c r="M65" s="244"/>
      <c r="N65" s="274" t="str">
        <f>IF(L65="(",")","")</f>
        <v/>
      </c>
      <c r="O65" s="243"/>
      <c r="P65" s="244"/>
      <c r="Q65" s="274" t="str">
        <f>IF(O65="(",")","")</f>
        <v/>
      </c>
      <c r="R65" s="337"/>
      <c r="S65" s="334"/>
      <c r="T65" s="334"/>
      <c r="U65" s="334"/>
      <c r="V65" s="334"/>
      <c r="W65" s="334"/>
      <c r="X65" s="334"/>
      <c r="Y65" s="334"/>
      <c r="Z65" s="334"/>
      <c r="AA65" s="334"/>
      <c r="AB65" s="334"/>
      <c r="AC65" s="334"/>
      <c r="AD65" s="334"/>
      <c r="AE65" s="334"/>
      <c r="AF65" s="334"/>
      <c r="AG65" s="334"/>
      <c r="AH65" s="334"/>
      <c r="AI65" s="334"/>
      <c r="AJ65" s="134"/>
    </row>
    <row r="66" spans="1:64" s="310" customFormat="1">
      <c r="A66" s="67" t="s">
        <v>231</v>
      </c>
      <c r="B66" s="63"/>
      <c r="C66" s="8"/>
      <c r="D66" s="307"/>
      <c r="E66" s="307"/>
      <c r="F66" s="308"/>
      <c r="G66" s="307"/>
      <c r="H66" s="307"/>
      <c r="I66" s="307"/>
      <c r="J66" s="307"/>
      <c r="K66" s="307"/>
      <c r="L66" s="307"/>
      <c r="M66" s="307"/>
      <c r="N66" s="309"/>
      <c r="O66" s="309"/>
      <c r="P66" s="309"/>
      <c r="Q66" s="309"/>
      <c r="R66" s="307"/>
      <c r="T66" s="307"/>
      <c r="U66" s="307"/>
      <c r="Z66" s="311"/>
      <c r="AA66" s="311"/>
      <c r="AB66" s="311"/>
      <c r="AC66" s="311"/>
      <c r="AD66" s="311"/>
      <c r="AE66" s="311"/>
      <c r="AF66" s="311"/>
      <c r="AG66" s="311"/>
      <c r="AH66" s="312"/>
      <c r="BE66" s="313"/>
      <c r="BF66" s="313"/>
      <c r="BG66" s="313"/>
      <c r="BH66" s="313"/>
      <c r="BI66" s="313"/>
      <c r="BJ66" s="313"/>
      <c r="BK66" s="313"/>
      <c r="BL66" s="313"/>
    </row>
    <row r="67" spans="1:64" s="109" customFormat="1">
      <c r="E67" s="511"/>
      <c r="F67" s="575"/>
      <c r="G67" s="271" t="str">
        <f>"за "&amp;IF(List_01_reporting_period="","отчётный год",List_01_reporting_period&amp;" год")</f>
        <v>за 2017 год</v>
      </c>
      <c r="H67" s="243"/>
      <c r="I67" s="243"/>
      <c r="J67" s="244"/>
      <c r="K67" s="274" t="str">
        <f>IF(I67="(",")","")</f>
        <v/>
      </c>
      <c r="L67" s="275" t="s">
        <v>181</v>
      </c>
      <c r="M67" s="244"/>
      <c r="N67" s="274" t="s">
        <v>182</v>
      </c>
      <c r="O67" s="243"/>
      <c r="P67" s="244"/>
      <c r="Q67" s="274" t="str">
        <f>IF(O67="(",")","")</f>
        <v/>
      </c>
      <c r="R67" s="275" t="s">
        <v>181</v>
      </c>
      <c r="S67" s="244"/>
      <c r="T67" s="274" t="s">
        <v>182</v>
      </c>
      <c r="U67" s="243"/>
      <c r="V67" s="244"/>
      <c r="W67" s="274" t="str">
        <f>IF(U67="(",")","")</f>
        <v/>
      </c>
      <c r="X67" s="243"/>
      <c r="Y67" s="244"/>
      <c r="Z67" s="274" t="str">
        <f>IF(X67="(",")","")</f>
        <v/>
      </c>
      <c r="AA67" s="243"/>
      <c r="AB67" s="244"/>
      <c r="AC67" s="274" t="str">
        <f>IF(AA67="(",")","")</f>
        <v/>
      </c>
      <c r="AD67" s="243"/>
      <c r="AE67" s="244"/>
      <c r="AF67" s="274" t="str">
        <f>IF(AD67="(",")","")</f>
        <v/>
      </c>
      <c r="AG67" s="275" t="s">
        <v>181</v>
      </c>
      <c r="AH67" s="244"/>
      <c r="AI67" s="274" t="s">
        <v>182</v>
      </c>
      <c r="AJ67" s="134"/>
      <c r="AK67" s="317" t="s">
        <v>183</v>
      </c>
    </row>
    <row r="68" spans="1:64" s="109" customFormat="1">
      <c r="E68" s="511"/>
      <c r="F68" s="575"/>
      <c r="G68" s="271" t="str">
        <f>"за "&amp;IF(List_01_reporting_period="","предыдущий год",List_01_reporting_period-1&amp;" год")</f>
        <v>за 2016 год</v>
      </c>
      <c r="H68" s="243"/>
      <c r="I68" s="243"/>
      <c r="J68" s="244"/>
      <c r="K68" s="271" t="str">
        <f>IF(I68="(",")","")</f>
        <v/>
      </c>
      <c r="L68" s="275" t="s">
        <v>181</v>
      </c>
      <c r="M68" s="244"/>
      <c r="N68" s="274" t="s">
        <v>182</v>
      </c>
      <c r="O68" s="243"/>
      <c r="P68" s="244"/>
      <c r="Q68" s="274" t="str">
        <f>IF(O68="(",")","")</f>
        <v/>
      </c>
      <c r="R68" s="275" t="s">
        <v>181</v>
      </c>
      <c r="S68" s="244"/>
      <c r="T68" s="274" t="s">
        <v>182</v>
      </c>
      <c r="U68" s="243"/>
      <c r="V68" s="244"/>
      <c r="W68" s="274" t="str">
        <f>IF(U68="(",")","")</f>
        <v/>
      </c>
      <c r="X68" s="243"/>
      <c r="Y68" s="244"/>
      <c r="Z68" s="274" t="str">
        <f>IF(X68="(",")","")</f>
        <v/>
      </c>
      <c r="AA68" s="243"/>
      <c r="AB68" s="244"/>
      <c r="AC68" s="274" t="str">
        <f>IF(AA68="(",")","")</f>
        <v/>
      </c>
      <c r="AD68" s="243"/>
      <c r="AE68" s="244"/>
      <c r="AF68" s="274" t="str">
        <f>IF(AD68="(",")","")</f>
        <v/>
      </c>
      <c r="AG68" s="275" t="s">
        <v>181</v>
      </c>
      <c r="AH68" s="244"/>
      <c r="AI68" s="274" t="s">
        <v>182</v>
      </c>
      <c r="AJ68" s="134"/>
      <c r="AK68" s="317" t="s">
        <v>184</v>
      </c>
    </row>
    <row r="69" spans="1:64" s="200" customFormat="1">
      <c r="N69" s="318"/>
      <c r="O69" s="318"/>
      <c r="P69" s="318"/>
      <c r="Q69" s="318"/>
    </row>
    <row r="70" spans="1:64" s="200" customFormat="1">
      <c r="N70" s="318"/>
      <c r="O70" s="318"/>
      <c r="P70" s="318"/>
      <c r="Q70" s="318"/>
    </row>
    <row r="71" spans="1:64" s="310" customFormat="1">
      <c r="A71" s="67" t="s">
        <v>262</v>
      </c>
      <c r="B71" s="63"/>
      <c r="C71" s="8"/>
      <c r="D71" s="307"/>
      <c r="E71" s="307"/>
      <c r="F71" s="308"/>
      <c r="G71" s="307"/>
      <c r="H71" s="307"/>
      <c r="I71" s="307"/>
      <c r="J71" s="307"/>
      <c r="K71" s="307"/>
      <c r="L71" s="307"/>
      <c r="M71" s="307"/>
      <c r="N71" s="309"/>
      <c r="O71" s="309"/>
      <c r="P71" s="309"/>
      <c r="Q71" s="309"/>
      <c r="R71" s="307"/>
      <c r="T71" s="307"/>
      <c r="U71" s="307"/>
      <c r="Z71" s="311"/>
      <c r="AA71" s="311"/>
      <c r="AB71" s="311"/>
      <c r="AC71" s="311"/>
      <c r="AD71" s="311"/>
      <c r="AE71" s="311"/>
      <c r="AF71" s="311"/>
      <c r="AG71" s="311"/>
      <c r="AH71" s="312"/>
      <c r="BE71" s="313"/>
      <c r="BF71" s="313"/>
      <c r="BG71" s="313"/>
      <c r="BH71" s="313"/>
      <c r="BI71" s="313"/>
      <c r="BJ71" s="313"/>
      <c r="BK71" s="313"/>
      <c r="BL71" s="313"/>
    </row>
    <row r="72" spans="1:64" s="109" customFormat="1">
      <c r="E72" s="511"/>
      <c r="F72" s="576"/>
      <c r="G72" s="271" t="str">
        <f>"за "&amp;IF(List_01_reporting_period="","отчётный год",List_01_reporting_period&amp;" год")</f>
        <v>за 2017 год</v>
      </c>
      <c r="H72" s="243"/>
      <c r="I72" s="243"/>
      <c r="J72" s="244"/>
      <c r="K72" s="271" t="str">
        <f>IF(I72="(",")","")</f>
        <v/>
      </c>
      <c r="L72" s="275" t="s">
        <v>181</v>
      </c>
      <c r="M72" s="244"/>
      <c r="N72" s="274" t="s">
        <v>182</v>
      </c>
      <c r="O72" s="243"/>
      <c r="P72" s="244"/>
      <c r="Q72" s="271" t="str">
        <f>IF(O72="(",")","")</f>
        <v/>
      </c>
      <c r="R72" s="243"/>
      <c r="S72" s="244"/>
      <c r="T72" s="271" t="str">
        <f>IF(R72="(",")","")</f>
        <v/>
      </c>
      <c r="U72" s="275" t="s">
        <v>181</v>
      </c>
      <c r="V72" s="244"/>
      <c r="W72" s="274" t="s">
        <v>182</v>
      </c>
      <c r="X72" s="275" t="s">
        <v>181</v>
      </c>
      <c r="Y72" s="244"/>
      <c r="Z72" s="274" t="s">
        <v>182</v>
      </c>
      <c r="AA72" s="243"/>
      <c r="AB72" s="244"/>
      <c r="AC72" s="271" t="str">
        <f>IF(AA72="(",")","")</f>
        <v/>
      </c>
      <c r="AD72" s="275" t="s">
        <v>181</v>
      </c>
      <c r="AE72" s="244"/>
      <c r="AF72" s="274" t="s">
        <v>182</v>
      </c>
      <c r="AG72" s="243"/>
      <c r="AH72" s="244"/>
      <c r="AI72" s="271" t="str">
        <f>IF(AG72="(",")","")</f>
        <v/>
      </c>
      <c r="AJ72" s="275" t="s">
        <v>181</v>
      </c>
      <c r="AK72" s="244"/>
      <c r="AL72" s="274" t="s">
        <v>182</v>
      </c>
      <c r="AM72" s="134"/>
      <c r="AN72" s="320" t="s">
        <v>183</v>
      </c>
    </row>
    <row r="73" spans="1:64" s="109" customFormat="1">
      <c r="E73" s="511"/>
      <c r="F73" s="576"/>
      <c r="G73" s="271" t="str">
        <f>"за "&amp;IF(List_01_reporting_period="","предыдущий год",List_01_reporting_period-1&amp;" год")</f>
        <v>за 2016 год</v>
      </c>
      <c r="H73" s="243"/>
      <c r="I73" s="243"/>
      <c r="J73" s="244"/>
      <c r="K73" s="271" t="str">
        <f>IF(I73="(",")","")</f>
        <v/>
      </c>
      <c r="L73" s="275" t="s">
        <v>181</v>
      </c>
      <c r="M73" s="244"/>
      <c r="N73" s="274" t="s">
        <v>182</v>
      </c>
      <c r="O73" s="243"/>
      <c r="P73" s="244"/>
      <c r="Q73" s="271" t="str">
        <f>IF(O73="(",")","")</f>
        <v/>
      </c>
      <c r="R73" s="243"/>
      <c r="S73" s="244"/>
      <c r="T73" s="271" t="str">
        <f>IF(R73="(",")","")</f>
        <v/>
      </c>
      <c r="U73" s="275" t="s">
        <v>181</v>
      </c>
      <c r="V73" s="244"/>
      <c r="W73" s="274" t="s">
        <v>182</v>
      </c>
      <c r="X73" s="275" t="s">
        <v>181</v>
      </c>
      <c r="Y73" s="244"/>
      <c r="Z73" s="274" t="s">
        <v>182</v>
      </c>
      <c r="AA73" s="243"/>
      <c r="AB73" s="244"/>
      <c r="AC73" s="271" t="str">
        <f>IF(AA73="(",")","")</f>
        <v/>
      </c>
      <c r="AD73" s="275" t="s">
        <v>181</v>
      </c>
      <c r="AE73" s="244"/>
      <c r="AF73" s="274" t="s">
        <v>182</v>
      </c>
      <c r="AG73" s="243"/>
      <c r="AH73" s="244"/>
      <c r="AI73" s="271" t="str">
        <f>IF(AG73="(",")","")</f>
        <v/>
      </c>
      <c r="AJ73" s="275" t="s">
        <v>181</v>
      </c>
      <c r="AK73" s="244"/>
      <c r="AL73" s="274" t="s">
        <v>182</v>
      </c>
      <c r="AM73" s="134"/>
      <c r="AN73" s="320" t="s">
        <v>184</v>
      </c>
    </row>
    <row r="74" spans="1:64" s="200" customFormat="1">
      <c r="N74" s="318"/>
      <c r="O74" s="318"/>
      <c r="P74" s="318"/>
      <c r="Q74" s="318"/>
    </row>
    <row r="75" spans="1:64" s="310" customFormat="1">
      <c r="A75" s="67" t="s">
        <v>268</v>
      </c>
      <c r="B75" s="63"/>
      <c r="C75" s="8"/>
      <c r="D75" s="307"/>
      <c r="E75" s="307"/>
      <c r="F75" s="308"/>
      <c r="G75" s="307"/>
      <c r="H75" s="307"/>
      <c r="I75" s="307"/>
      <c r="J75" s="307"/>
      <c r="K75" s="307"/>
      <c r="L75" s="307"/>
      <c r="M75" s="307"/>
      <c r="N75" s="309"/>
      <c r="O75" s="309"/>
      <c r="P75" s="309"/>
      <c r="Q75" s="309"/>
      <c r="R75" s="307"/>
      <c r="T75" s="307"/>
      <c r="U75" s="307"/>
      <c r="Z75" s="311"/>
      <c r="AA75" s="311"/>
      <c r="AB75" s="311"/>
      <c r="AC75" s="311"/>
      <c r="AD75" s="311"/>
      <c r="AE75" s="311"/>
      <c r="AF75" s="311"/>
      <c r="AG75" s="311"/>
      <c r="AH75" s="312"/>
      <c r="BE75" s="313"/>
      <c r="BF75" s="313"/>
      <c r="BG75" s="313"/>
      <c r="BH75" s="313"/>
      <c r="BI75" s="313"/>
      <c r="BJ75" s="313"/>
      <c r="BK75" s="313"/>
      <c r="BL75" s="313"/>
    </row>
    <row r="76" spans="1:64" s="109" customFormat="1">
      <c r="E76" s="511"/>
      <c r="F76" s="576"/>
      <c r="G76" s="271" t="str">
        <f>"за "&amp;IF(List_01_reporting_period="","отчётный год",List_01_reporting_period&amp;" год")</f>
        <v>за 2017 год</v>
      </c>
      <c r="H76" s="243"/>
      <c r="I76" s="243"/>
      <c r="J76" s="244"/>
      <c r="K76" s="271" t="str">
        <f>IF(I76="(",")","")</f>
        <v/>
      </c>
      <c r="L76" s="275" t="s">
        <v>181</v>
      </c>
      <c r="M76" s="244"/>
      <c r="N76" s="274" t="s">
        <v>182</v>
      </c>
      <c r="O76" s="243"/>
      <c r="P76" s="244"/>
      <c r="Q76" s="271" t="str">
        <f>IF(O76="(",")","")</f>
        <v/>
      </c>
      <c r="R76" s="243"/>
      <c r="S76" s="244"/>
      <c r="T76" s="271" t="str">
        <f>IF(R76="(",")","")</f>
        <v/>
      </c>
      <c r="U76" s="275" t="s">
        <v>181</v>
      </c>
      <c r="V76" s="244"/>
      <c r="W76" s="274" t="s">
        <v>182</v>
      </c>
      <c r="X76" s="275" t="s">
        <v>181</v>
      </c>
      <c r="Y76" s="244"/>
      <c r="Z76" s="274" t="s">
        <v>182</v>
      </c>
      <c r="AA76" s="243"/>
      <c r="AB76" s="244"/>
      <c r="AC76" s="271" t="str">
        <f>IF(AA76="(",")","")</f>
        <v/>
      </c>
      <c r="AD76" s="243"/>
      <c r="AE76" s="244"/>
      <c r="AF76" s="271" t="str">
        <f>IF(AD76="(",")","")</f>
        <v/>
      </c>
      <c r="AG76" s="243"/>
      <c r="AH76" s="244"/>
      <c r="AI76" s="271" t="str">
        <f>IF(AG76="(",")","")</f>
        <v/>
      </c>
      <c r="AJ76" s="275" t="s">
        <v>181</v>
      </c>
      <c r="AK76" s="244"/>
      <c r="AL76" s="274" t="s">
        <v>182</v>
      </c>
      <c r="AM76" s="134"/>
      <c r="AN76" s="320" t="s">
        <v>183</v>
      </c>
    </row>
    <row r="77" spans="1:64" s="109" customFormat="1">
      <c r="E77" s="511"/>
      <c r="F77" s="576"/>
      <c r="G77" s="327" t="str">
        <f>"за "&amp;IF(List_01_reporting_period="","предыдущий год",List_01_reporting_period-1&amp;" год")</f>
        <v>за 2016 год</v>
      </c>
      <c r="H77" s="243"/>
      <c r="I77" s="243"/>
      <c r="J77" s="244"/>
      <c r="K77" s="271" t="str">
        <f>IF(I77="(",")","")</f>
        <v/>
      </c>
      <c r="L77" s="275" t="s">
        <v>181</v>
      </c>
      <c r="M77" s="244"/>
      <c r="N77" s="274" t="s">
        <v>182</v>
      </c>
      <c r="O77" s="243"/>
      <c r="P77" s="244"/>
      <c r="Q77" s="271" t="str">
        <f>IF(O77="(",")","")</f>
        <v/>
      </c>
      <c r="R77" s="243"/>
      <c r="S77" s="244"/>
      <c r="T77" s="271" t="str">
        <f>IF(R77="(",")","")</f>
        <v/>
      </c>
      <c r="U77" s="275" t="s">
        <v>181</v>
      </c>
      <c r="V77" s="244"/>
      <c r="W77" s="274" t="s">
        <v>182</v>
      </c>
      <c r="X77" s="275" t="s">
        <v>181</v>
      </c>
      <c r="Y77" s="244"/>
      <c r="Z77" s="274" t="s">
        <v>182</v>
      </c>
      <c r="AA77" s="243"/>
      <c r="AB77" s="244"/>
      <c r="AC77" s="271" t="str">
        <f>IF(AA77="(",")","")</f>
        <v/>
      </c>
      <c r="AD77" s="243"/>
      <c r="AE77" s="244"/>
      <c r="AF77" s="271" t="str">
        <f>IF(AD77="(",")","")</f>
        <v/>
      </c>
      <c r="AG77" s="243"/>
      <c r="AH77" s="244"/>
      <c r="AI77" s="271" t="str">
        <f>IF(AG77="(",")","")</f>
        <v/>
      </c>
      <c r="AJ77" s="275" t="s">
        <v>181</v>
      </c>
      <c r="AK77" s="244"/>
      <c r="AL77" s="274" t="s">
        <v>182</v>
      </c>
      <c r="AM77" s="134"/>
      <c r="AN77" s="320" t="s">
        <v>184</v>
      </c>
    </row>
    <row r="78" spans="1:64" s="200" customFormat="1">
      <c r="N78" s="318"/>
      <c r="O78" s="318"/>
      <c r="P78" s="318"/>
      <c r="Q78" s="318"/>
    </row>
    <row r="79" spans="1:64" s="310" customFormat="1">
      <c r="A79" s="67" t="s">
        <v>278</v>
      </c>
      <c r="B79" s="63"/>
      <c r="C79" s="8"/>
      <c r="D79" s="307"/>
      <c r="E79" s="307"/>
      <c r="F79" s="308"/>
      <c r="G79" s="307"/>
      <c r="H79" s="307"/>
      <c r="I79" s="307"/>
      <c r="J79" s="307"/>
      <c r="K79" s="307"/>
      <c r="L79" s="307"/>
      <c r="M79" s="307"/>
      <c r="N79" s="309"/>
      <c r="O79" s="309"/>
      <c r="P79" s="309"/>
      <c r="Q79" s="309"/>
      <c r="R79" s="307"/>
      <c r="T79" s="307"/>
      <c r="U79" s="307"/>
      <c r="Z79" s="311"/>
      <c r="AA79" s="311"/>
      <c r="AB79" s="311"/>
      <c r="AC79" s="311"/>
      <c r="AD79" s="311"/>
      <c r="AE79" s="311"/>
      <c r="AF79" s="311"/>
      <c r="AG79" s="311"/>
      <c r="AH79" s="312"/>
      <c r="BE79" s="313"/>
      <c r="BF79" s="313"/>
      <c r="BG79" s="313"/>
      <c r="BH79" s="313"/>
      <c r="BI79" s="313"/>
      <c r="BJ79" s="313"/>
      <c r="BK79" s="313"/>
      <c r="BL79" s="313"/>
    </row>
    <row r="80" spans="1:64" s="109" customFormat="1">
      <c r="E80" s="433"/>
      <c r="F80" s="577"/>
      <c r="G80" s="577"/>
      <c r="H80" s="386"/>
      <c r="I80" s="243"/>
      <c r="J80" s="273"/>
      <c r="K80" s="271" t="str">
        <f>IF(I80="(",")","")</f>
        <v/>
      </c>
      <c r="L80" s="243"/>
      <c r="M80" s="273"/>
      <c r="N80" s="271" t="str">
        <f>IF(L80="(",")","")</f>
        <v/>
      </c>
      <c r="O80" s="243"/>
      <c r="P80" s="273"/>
      <c r="Q80" s="271" t="str">
        <f>IF(O80="(",")","")</f>
        <v/>
      </c>
      <c r="R80" s="243"/>
      <c r="S80" s="273"/>
      <c r="T80" s="271" t="str">
        <f>IF(R80="(",")","")</f>
        <v/>
      </c>
      <c r="U80" s="243"/>
      <c r="V80" s="273"/>
      <c r="W80" s="271" t="str">
        <f>IF(U80="(",")","")</f>
        <v/>
      </c>
      <c r="X80" s="243"/>
      <c r="Y80" s="273"/>
      <c r="Z80" s="271" t="str">
        <f>IF(X80="(",")","")</f>
        <v/>
      </c>
      <c r="AA80" s="337"/>
      <c r="AB80" s="334"/>
      <c r="AC80" s="334"/>
      <c r="AD80" s="334"/>
      <c r="AE80" s="63"/>
      <c r="AF80" s="63"/>
      <c r="AG80" s="63"/>
      <c r="AH80" s="63"/>
      <c r="AI80" s="63"/>
      <c r="AJ80" s="63"/>
      <c r="AK80" s="63"/>
      <c r="AL80" s="63"/>
      <c r="AM80" s="134"/>
    </row>
    <row r="81" spans="1:64" s="200" customFormat="1">
      <c r="N81" s="318"/>
      <c r="O81" s="318"/>
      <c r="P81" s="318"/>
      <c r="Q81" s="318"/>
    </row>
    <row r="82" spans="1:64" s="311" customFormat="1">
      <c r="A82" s="67" t="s">
        <v>288</v>
      </c>
      <c r="B82" s="63"/>
      <c r="C82" s="8"/>
      <c r="D82" s="307"/>
      <c r="E82" s="307"/>
      <c r="F82" s="308"/>
      <c r="G82" s="307"/>
      <c r="H82" s="307"/>
      <c r="I82" s="307"/>
      <c r="J82" s="307"/>
      <c r="K82" s="307"/>
      <c r="L82" s="307"/>
      <c r="M82" s="307"/>
      <c r="N82" s="309"/>
      <c r="O82" s="309"/>
      <c r="P82" s="309"/>
      <c r="Q82" s="309"/>
      <c r="R82" s="307"/>
      <c r="S82" s="310"/>
      <c r="T82" s="307"/>
      <c r="U82" s="307"/>
      <c r="V82" s="310"/>
      <c r="W82" s="310"/>
      <c r="X82" s="310"/>
      <c r="Y82" s="310"/>
      <c r="AH82" s="312"/>
      <c r="AI82" s="310"/>
      <c r="AJ82" s="310"/>
      <c r="AK82" s="310"/>
      <c r="AL82" s="310"/>
      <c r="AM82" s="310"/>
      <c r="AN82" s="310"/>
      <c r="AO82" s="310"/>
      <c r="AP82" s="310"/>
      <c r="AQ82" s="310"/>
      <c r="AR82" s="310"/>
      <c r="AS82" s="310"/>
      <c r="AT82" s="310"/>
      <c r="AU82" s="310"/>
      <c r="AV82" s="310"/>
      <c r="AW82" s="310"/>
      <c r="AX82" s="310"/>
      <c r="AY82" s="310"/>
      <c r="AZ82" s="310"/>
      <c r="BA82" s="310"/>
      <c r="BB82" s="310"/>
      <c r="BC82" s="310"/>
      <c r="BD82" s="310"/>
      <c r="BE82" s="313"/>
      <c r="BF82" s="313"/>
      <c r="BG82" s="313"/>
      <c r="BH82" s="313"/>
      <c r="BI82" s="313"/>
      <c r="BJ82" s="313"/>
      <c r="BK82" s="313"/>
      <c r="BL82" s="313"/>
    </row>
    <row r="83" spans="1:64" s="109" customFormat="1">
      <c r="E83" s="511"/>
      <c r="F83" s="576"/>
      <c r="G83" s="271" t="str">
        <f>"за "&amp;IF(List_01_reporting_period="","отчётный год",List_01_reporting_period&amp;" год")</f>
        <v>за 2017 год</v>
      </c>
      <c r="H83" s="386"/>
      <c r="I83" s="243"/>
      <c r="J83" s="273"/>
      <c r="K83" s="271" t="str">
        <f>IF(I83="(",")","")</f>
        <v/>
      </c>
      <c r="L83" s="243"/>
      <c r="M83" s="273"/>
      <c r="N83" s="271" t="str">
        <f>IF(L83="(",")","")</f>
        <v/>
      </c>
      <c r="O83" s="243"/>
      <c r="P83" s="273"/>
      <c r="Q83" s="271" t="str">
        <f>IF(O83="(",")","")</f>
        <v/>
      </c>
      <c r="R83" s="275" t="s">
        <v>181</v>
      </c>
      <c r="S83" s="273"/>
      <c r="T83" s="274" t="s">
        <v>182</v>
      </c>
      <c r="U83" s="275" t="s">
        <v>181</v>
      </c>
      <c r="V83" s="273"/>
      <c r="W83" s="274" t="s">
        <v>182</v>
      </c>
      <c r="X83" s="275" t="s">
        <v>181</v>
      </c>
      <c r="Y83" s="273"/>
      <c r="Z83" s="274" t="s">
        <v>182</v>
      </c>
      <c r="AA83" s="243"/>
      <c r="AB83" s="273"/>
      <c r="AC83" s="271" t="str">
        <f>IF(AA83="(",")","")</f>
        <v/>
      </c>
      <c r="AD83" s="314"/>
      <c r="AE83" s="347" t="s">
        <v>183</v>
      </c>
      <c r="AF83" s="63"/>
      <c r="AG83" s="63"/>
      <c r="AH83" s="63"/>
      <c r="AI83" s="63"/>
      <c r="AJ83" s="63"/>
      <c r="AK83" s="63"/>
      <c r="AL83" s="63"/>
      <c r="AM83" s="134"/>
    </row>
    <row r="84" spans="1:64" s="109" customFormat="1">
      <c r="E84" s="511"/>
      <c r="F84" s="576"/>
      <c r="G84" s="271" t="str">
        <f>"за "&amp;IF(List_01_reporting_period="","предыдущий год",List_01_reporting_period-1&amp;" год")</f>
        <v>за 2016 год</v>
      </c>
      <c r="H84" s="386"/>
      <c r="I84" s="243"/>
      <c r="J84" s="273"/>
      <c r="K84" s="271" t="str">
        <f>IF(I84="(",")","")</f>
        <v/>
      </c>
      <c r="L84" s="243"/>
      <c r="M84" s="273"/>
      <c r="N84" s="271" t="str">
        <f>IF(L84="(",")","")</f>
        <v/>
      </c>
      <c r="O84" s="243"/>
      <c r="P84" s="273"/>
      <c r="Q84" s="271" t="str">
        <f>IF(O84="(",")","")</f>
        <v/>
      </c>
      <c r="R84" s="275" t="s">
        <v>181</v>
      </c>
      <c r="S84" s="273"/>
      <c r="T84" s="274" t="s">
        <v>182</v>
      </c>
      <c r="U84" s="275" t="s">
        <v>181</v>
      </c>
      <c r="V84" s="273"/>
      <c r="W84" s="274" t="s">
        <v>182</v>
      </c>
      <c r="X84" s="275" t="s">
        <v>181</v>
      </c>
      <c r="Y84" s="273"/>
      <c r="Z84" s="274" t="s">
        <v>182</v>
      </c>
      <c r="AA84" s="243"/>
      <c r="AB84" s="273"/>
      <c r="AC84" s="271" t="str">
        <f>IF(AA84="(",")","")</f>
        <v/>
      </c>
      <c r="AD84" s="314"/>
      <c r="AE84" s="347" t="s">
        <v>184</v>
      </c>
      <c r="AF84" s="63"/>
      <c r="AG84" s="63"/>
      <c r="AH84" s="63"/>
      <c r="AI84" s="63"/>
      <c r="AJ84" s="63"/>
      <c r="AK84" s="63"/>
      <c r="AL84" s="63"/>
      <c r="AM84" s="134"/>
    </row>
    <row r="85" spans="1:64" s="200" customFormat="1">
      <c r="N85" s="318"/>
      <c r="O85" s="318"/>
      <c r="P85" s="318"/>
      <c r="Q85" s="318"/>
    </row>
    <row r="86" spans="1:64" s="311" customFormat="1">
      <c r="A86" s="67" t="s">
        <v>294</v>
      </c>
      <c r="B86" s="63"/>
      <c r="C86" s="8"/>
      <c r="D86" s="307"/>
      <c r="E86" s="307"/>
      <c r="F86" s="308"/>
      <c r="G86" s="307"/>
      <c r="H86" s="307"/>
      <c r="I86" s="307"/>
      <c r="J86" s="307"/>
      <c r="K86" s="307"/>
      <c r="L86" s="307"/>
      <c r="M86" s="307"/>
      <c r="N86" s="309"/>
      <c r="O86" s="309"/>
      <c r="P86" s="309"/>
      <c r="Q86" s="309"/>
      <c r="R86" s="307"/>
      <c r="S86" s="310"/>
      <c r="T86" s="307"/>
      <c r="U86" s="307"/>
      <c r="V86" s="310"/>
      <c r="W86" s="310"/>
      <c r="X86" s="310"/>
      <c r="Y86" s="310"/>
      <c r="AH86" s="312"/>
      <c r="AI86" s="310"/>
      <c r="AJ86" s="310"/>
      <c r="AK86" s="310"/>
      <c r="AL86" s="310"/>
      <c r="AM86" s="310"/>
      <c r="AN86" s="310"/>
      <c r="AO86" s="310"/>
      <c r="AP86" s="310"/>
      <c r="AQ86" s="310"/>
      <c r="AR86" s="310"/>
      <c r="AS86" s="310"/>
      <c r="AT86" s="310"/>
      <c r="AU86" s="310"/>
      <c r="AV86" s="310"/>
      <c r="AW86" s="310"/>
      <c r="AX86" s="310"/>
      <c r="AY86" s="310"/>
      <c r="AZ86" s="310"/>
      <c r="BA86" s="310"/>
      <c r="BB86" s="310"/>
      <c r="BC86" s="310"/>
      <c r="BD86" s="310"/>
      <c r="BE86" s="313"/>
      <c r="BF86" s="313"/>
      <c r="BG86" s="313"/>
      <c r="BH86" s="313"/>
      <c r="BI86" s="313"/>
      <c r="BJ86" s="313"/>
      <c r="BK86" s="313"/>
      <c r="BL86" s="313"/>
    </row>
    <row r="87" spans="1:64" s="109" customFormat="1">
      <c r="E87" s="511"/>
      <c r="F87" s="576"/>
      <c r="G87" s="271" t="str">
        <f>"за "&amp;IF(List_01_reporting_period="","отчётный год",List_01_reporting_period&amp;" год")</f>
        <v>за 2017 год</v>
      </c>
      <c r="H87" s="386"/>
      <c r="I87" s="243"/>
      <c r="J87" s="273"/>
      <c r="K87" s="271" t="str">
        <f>IF(I87="(",")","")</f>
        <v/>
      </c>
      <c r="L87" s="243"/>
      <c r="M87" s="273"/>
      <c r="N87" s="271" t="str">
        <f>IF(L87="(",")","")</f>
        <v/>
      </c>
      <c r="O87" s="243"/>
      <c r="P87" s="273"/>
      <c r="Q87" s="271" t="str">
        <f>IF(O87="(",")","")</f>
        <v/>
      </c>
      <c r="R87" s="275" t="s">
        <v>181</v>
      </c>
      <c r="S87" s="273"/>
      <c r="T87" s="274" t="s">
        <v>182</v>
      </c>
      <c r="U87" s="275" t="s">
        <v>181</v>
      </c>
      <c r="V87" s="273"/>
      <c r="W87" s="274" t="s">
        <v>182</v>
      </c>
      <c r="X87" s="243"/>
      <c r="Y87" s="273"/>
      <c r="Z87" s="271" t="str">
        <f>IF(X87="(",")","")</f>
        <v/>
      </c>
      <c r="AA87" s="243"/>
      <c r="AB87" s="273"/>
      <c r="AC87" s="271" t="str">
        <f>IF(AA87="(",")","")</f>
        <v/>
      </c>
      <c r="AD87" s="314"/>
      <c r="AE87" s="347" t="s">
        <v>183</v>
      </c>
      <c r="AF87" s="63"/>
      <c r="AG87" s="63"/>
      <c r="AH87" s="63"/>
      <c r="AI87" s="63"/>
      <c r="AJ87" s="63"/>
      <c r="AK87" s="63"/>
      <c r="AL87" s="63"/>
      <c r="AM87" s="134"/>
    </row>
    <row r="88" spans="1:64" s="109" customFormat="1">
      <c r="E88" s="511"/>
      <c r="F88" s="576"/>
      <c r="G88" s="271" t="str">
        <f>"за "&amp;IF(List_01_reporting_period="","предыдущий год",List_01_reporting_period-1&amp;" год")</f>
        <v>за 2016 год</v>
      </c>
      <c r="H88" s="386"/>
      <c r="I88" s="243"/>
      <c r="J88" s="273"/>
      <c r="K88" s="271" t="str">
        <f>IF(I88="(",")","")</f>
        <v/>
      </c>
      <c r="L88" s="243"/>
      <c r="M88" s="273"/>
      <c r="N88" s="271" t="str">
        <f>IF(L88="(",")","")</f>
        <v/>
      </c>
      <c r="O88" s="243"/>
      <c r="P88" s="273"/>
      <c r="Q88" s="271" t="str">
        <f>IF(O88="(",")","")</f>
        <v/>
      </c>
      <c r="R88" s="275" t="s">
        <v>181</v>
      </c>
      <c r="S88" s="273"/>
      <c r="T88" s="274" t="s">
        <v>182</v>
      </c>
      <c r="U88" s="275" t="s">
        <v>181</v>
      </c>
      <c r="V88" s="273"/>
      <c r="W88" s="274" t="s">
        <v>182</v>
      </c>
      <c r="X88" s="243"/>
      <c r="Y88" s="273"/>
      <c r="Z88" s="271" t="str">
        <f>IF(X88="(",")","")</f>
        <v/>
      </c>
      <c r="AA88" s="243"/>
      <c r="AB88" s="273"/>
      <c r="AC88" s="271" t="str">
        <f>IF(AA88="(",")","")</f>
        <v/>
      </c>
      <c r="AD88" s="314"/>
      <c r="AE88" s="347" t="s">
        <v>184</v>
      </c>
      <c r="AF88" s="63"/>
      <c r="AG88" s="63"/>
      <c r="AH88" s="63"/>
      <c r="AI88" s="63"/>
      <c r="AJ88" s="63"/>
      <c r="AK88" s="63"/>
      <c r="AL88" s="63"/>
      <c r="AM88" s="134"/>
    </row>
    <row r="89" spans="1:64" s="200" customFormat="1">
      <c r="N89" s="318"/>
      <c r="O89" s="318"/>
      <c r="P89" s="318"/>
      <c r="Q89" s="318"/>
    </row>
    <row r="90" spans="1:64" s="311" customFormat="1">
      <c r="A90" s="67" t="s">
        <v>301</v>
      </c>
      <c r="B90" s="63"/>
      <c r="C90" s="8"/>
      <c r="D90" s="307"/>
      <c r="E90" s="307"/>
      <c r="F90" s="308"/>
      <c r="G90" s="307"/>
      <c r="H90" s="307"/>
      <c r="I90" s="307"/>
      <c r="J90" s="307"/>
      <c r="K90" s="307"/>
      <c r="L90" s="307"/>
      <c r="M90" s="307"/>
      <c r="N90" s="309"/>
      <c r="O90" s="309"/>
      <c r="P90" s="309"/>
      <c r="Q90" s="309"/>
      <c r="R90" s="307"/>
      <c r="S90" s="310"/>
      <c r="T90" s="307"/>
      <c r="U90" s="307"/>
      <c r="V90" s="310"/>
      <c r="W90" s="310"/>
      <c r="X90" s="310"/>
      <c r="Y90" s="310"/>
      <c r="AH90" s="312"/>
      <c r="AI90" s="310"/>
      <c r="AJ90" s="310"/>
      <c r="AK90" s="310"/>
      <c r="AL90" s="310"/>
      <c r="AM90" s="310"/>
      <c r="AN90" s="310"/>
      <c r="AO90" s="310"/>
      <c r="AP90" s="310"/>
      <c r="AQ90" s="310"/>
      <c r="AR90" s="310"/>
      <c r="AS90" s="310"/>
      <c r="AT90" s="310"/>
      <c r="AU90" s="310"/>
      <c r="AV90" s="310"/>
      <c r="AW90" s="310"/>
      <c r="AX90" s="310"/>
      <c r="AY90" s="310"/>
      <c r="AZ90" s="310"/>
      <c r="BA90" s="310"/>
      <c r="BB90" s="310"/>
      <c r="BC90" s="310"/>
      <c r="BD90" s="310"/>
      <c r="BE90" s="313"/>
      <c r="BF90" s="313"/>
      <c r="BG90" s="313"/>
      <c r="BH90" s="313"/>
      <c r="BI90" s="313"/>
      <c r="BJ90" s="313"/>
      <c r="BK90" s="313"/>
      <c r="BL90" s="313"/>
    </row>
    <row r="91" spans="1:64" s="109" customFormat="1">
      <c r="E91" s="433"/>
      <c r="F91" s="577"/>
      <c r="G91" s="577"/>
      <c r="H91" s="386"/>
      <c r="I91" s="243"/>
      <c r="J91" s="273"/>
      <c r="K91" s="271" t="str">
        <f>IF(I91="(",")","")</f>
        <v/>
      </c>
      <c r="L91" s="243"/>
      <c r="M91" s="273"/>
      <c r="N91" s="271" t="str">
        <f>IF(L91="(",")","")</f>
        <v/>
      </c>
      <c r="O91" s="243"/>
      <c r="P91" s="273"/>
      <c r="Q91" s="271" t="str">
        <f>IF(O91="(",")","")</f>
        <v/>
      </c>
      <c r="R91" s="337"/>
      <c r="S91" s="334"/>
      <c r="T91" s="63"/>
      <c r="U91" s="63"/>
      <c r="V91" s="63"/>
      <c r="W91" s="63"/>
      <c r="X91" s="63"/>
      <c r="Y91" s="63"/>
      <c r="Z91" s="63"/>
      <c r="AA91" s="63"/>
      <c r="AB91" s="63"/>
      <c r="AC91" s="63"/>
      <c r="AD91" s="63"/>
      <c r="AE91" s="63"/>
      <c r="AF91" s="63"/>
      <c r="AG91" s="63"/>
      <c r="AH91" s="63"/>
      <c r="AI91" s="63"/>
      <c r="AJ91" s="63"/>
      <c r="AK91" s="63"/>
      <c r="AL91" s="63"/>
      <c r="AM91" s="134"/>
    </row>
    <row r="92" spans="1:64" s="200" customFormat="1">
      <c r="N92" s="318"/>
      <c r="O92" s="318"/>
      <c r="P92" s="318"/>
      <c r="Q92" s="318"/>
    </row>
    <row r="93" spans="1:64" s="311" customFormat="1">
      <c r="A93" s="67" t="s">
        <v>322</v>
      </c>
      <c r="B93" s="63"/>
      <c r="C93" s="8"/>
      <c r="D93" s="307"/>
      <c r="E93" s="307"/>
      <c r="F93" s="308"/>
      <c r="G93" s="307"/>
      <c r="H93" s="307"/>
      <c r="I93" s="307"/>
      <c r="J93" s="307"/>
      <c r="K93" s="307"/>
      <c r="L93" s="307"/>
      <c r="M93" s="307"/>
      <c r="N93" s="309"/>
      <c r="O93" s="309"/>
      <c r="P93" s="309"/>
      <c r="Q93" s="309"/>
      <c r="R93" s="307"/>
      <c r="S93" s="310"/>
      <c r="T93" s="307"/>
      <c r="U93" s="307"/>
      <c r="V93" s="310"/>
      <c r="W93" s="310"/>
      <c r="X93" s="310"/>
      <c r="Y93" s="310"/>
      <c r="AH93" s="312"/>
      <c r="AI93" s="310"/>
      <c r="AJ93" s="310"/>
      <c r="AK93" s="310"/>
      <c r="AL93" s="310"/>
      <c r="AM93" s="310"/>
      <c r="AN93" s="310"/>
      <c r="AO93" s="310"/>
      <c r="AP93" s="310"/>
      <c r="AQ93" s="310"/>
      <c r="AR93" s="310"/>
      <c r="AS93" s="310"/>
      <c r="AT93" s="310"/>
      <c r="AU93" s="310"/>
      <c r="AV93" s="310"/>
      <c r="AW93" s="310"/>
      <c r="AX93" s="310"/>
      <c r="AY93" s="310"/>
      <c r="AZ93" s="310"/>
      <c r="BA93" s="310"/>
      <c r="BB93" s="310"/>
      <c r="BC93" s="310"/>
      <c r="BD93" s="310"/>
      <c r="BE93" s="313"/>
      <c r="BF93" s="313"/>
      <c r="BG93" s="313"/>
      <c r="BH93" s="313"/>
      <c r="BI93" s="313"/>
      <c r="BJ93" s="313"/>
      <c r="BK93" s="313"/>
      <c r="BL93" s="313"/>
    </row>
    <row r="94" spans="1:64" s="109" customFormat="1">
      <c r="E94" s="433"/>
      <c r="F94" s="578"/>
      <c r="G94" s="578"/>
      <c r="H94" s="438"/>
      <c r="I94" s="243"/>
      <c r="J94" s="273"/>
      <c r="K94" s="271" t="str">
        <f>IF(I94="(",")","")</f>
        <v/>
      </c>
      <c r="L94" s="243"/>
      <c r="M94" s="273"/>
      <c r="N94" s="271" t="str">
        <f>IF(L94="(",")","")</f>
        <v/>
      </c>
      <c r="O94" s="337"/>
      <c r="P94" s="334"/>
      <c r="Q94" s="334"/>
      <c r="R94" s="334"/>
      <c r="S94" s="63"/>
      <c r="T94" s="63"/>
      <c r="U94" s="63"/>
      <c r="V94" s="63"/>
      <c r="W94" s="63"/>
      <c r="X94" s="63"/>
      <c r="Y94" s="63"/>
      <c r="Z94" s="63"/>
      <c r="AA94" s="63"/>
      <c r="AB94" s="63"/>
      <c r="AC94" s="63"/>
      <c r="AD94" s="63"/>
      <c r="AE94" s="63"/>
      <c r="AF94" s="63"/>
      <c r="AG94" s="63"/>
      <c r="AH94" s="63"/>
      <c r="AI94" s="63"/>
      <c r="AJ94" s="63"/>
      <c r="AK94" s="63"/>
      <c r="AL94" s="63"/>
      <c r="AM94" s="134"/>
    </row>
    <row r="95" spans="1:64" s="200" customFormat="1">
      <c r="N95" s="318"/>
      <c r="O95" s="318"/>
      <c r="P95" s="318"/>
      <c r="Q95" s="318"/>
    </row>
    <row r="96" spans="1:64" s="200" customFormat="1">
      <c r="N96" s="318"/>
      <c r="O96" s="318"/>
      <c r="P96" s="318"/>
      <c r="Q96" s="318"/>
    </row>
    <row r="97" spans="1:64" s="310" customFormat="1">
      <c r="A97" s="67" t="s">
        <v>335</v>
      </c>
      <c r="B97" s="63"/>
      <c r="C97" s="8"/>
      <c r="D97" s="307"/>
      <c r="E97" s="307"/>
      <c r="F97" s="308"/>
      <c r="G97" s="307"/>
      <c r="H97" s="307"/>
      <c r="I97" s="307"/>
      <c r="J97" s="307"/>
      <c r="K97" s="307"/>
      <c r="L97" s="307"/>
      <c r="M97" s="307"/>
      <c r="N97" s="309"/>
      <c r="O97" s="309"/>
      <c r="P97" s="309"/>
      <c r="Q97" s="309"/>
      <c r="R97" s="307"/>
      <c r="T97" s="307"/>
      <c r="U97" s="307"/>
      <c r="Z97" s="311"/>
      <c r="AA97" s="311"/>
      <c r="AB97" s="311"/>
      <c r="AC97" s="311"/>
      <c r="AD97" s="311"/>
      <c r="AE97" s="311"/>
      <c r="AF97" s="311"/>
      <c r="AG97" s="311"/>
      <c r="AH97" s="312"/>
      <c r="BE97" s="313"/>
      <c r="BF97" s="313"/>
      <c r="BG97" s="313"/>
      <c r="BH97" s="313"/>
      <c r="BI97" s="313"/>
      <c r="BJ97" s="313"/>
      <c r="BK97" s="313"/>
      <c r="BL97" s="313"/>
    </row>
    <row r="98" spans="1:64" s="109" customFormat="1">
      <c r="F98" s="433"/>
      <c r="G98" s="439"/>
      <c r="H98" s="243"/>
      <c r="I98" s="243"/>
      <c r="J98" s="244"/>
      <c r="K98" s="271" t="str">
        <f>IF(I98="(",")","")</f>
        <v/>
      </c>
      <c r="L98" s="243"/>
      <c r="M98" s="244"/>
      <c r="N98" s="271" t="str">
        <f>IF(L98="(",")","")</f>
        <v/>
      </c>
      <c r="O98" s="275" t="s">
        <v>181</v>
      </c>
      <c r="P98" s="244"/>
      <c r="Q98" s="274" t="s">
        <v>182</v>
      </c>
      <c r="R98" s="275" t="s">
        <v>181</v>
      </c>
      <c r="S98" s="244"/>
      <c r="T98" s="274" t="s">
        <v>182</v>
      </c>
      <c r="U98" s="243"/>
      <c r="V98" s="244"/>
      <c r="W98" s="271" t="str">
        <f>IF(U98="(",")","")</f>
        <v/>
      </c>
      <c r="X98" s="134"/>
      <c r="Y98" s="317" t="s">
        <v>183</v>
      </c>
    </row>
    <row r="99" spans="1:64" s="200" customFormat="1">
      <c r="N99" s="318"/>
      <c r="O99" s="318"/>
      <c r="P99" s="318"/>
      <c r="Q99" s="318"/>
    </row>
    <row r="100" spans="1:64" s="310" customFormat="1">
      <c r="A100" s="67" t="s">
        <v>341</v>
      </c>
      <c r="B100" s="63"/>
      <c r="C100" s="8"/>
      <c r="D100" s="307"/>
      <c r="E100" s="307"/>
      <c r="F100" s="308"/>
      <c r="G100" s="307"/>
      <c r="H100" s="307"/>
      <c r="I100" s="307"/>
      <c r="J100" s="307"/>
      <c r="K100" s="307"/>
      <c r="L100" s="307"/>
      <c r="M100" s="307"/>
      <c r="N100" s="309"/>
      <c r="O100" s="309"/>
      <c r="P100" s="309"/>
      <c r="Q100" s="309"/>
      <c r="R100" s="307"/>
      <c r="T100" s="307"/>
      <c r="U100" s="307"/>
      <c r="Z100" s="311"/>
      <c r="AA100" s="311"/>
      <c r="AB100" s="311"/>
      <c r="AC100" s="311"/>
      <c r="AD100" s="311"/>
      <c r="AE100" s="311"/>
      <c r="AF100" s="311"/>
      <c r="AG100" s="311"/>
      <c r="AH100" s="312"/>
      <c r="BE100" s="313"/>
      <c r="BF100" s="313"/>
      <c r="BG100" s="313"/>
      <c r="BH100" s="313"/>
      <c r="BI100" s="313"/>
      <c r="BJ100" s="313"/>
      <c r="BK100" s="313"/>
      <c r="BL100" s="313"/>
    </row>
    <row r="101" spans="1:64" s="109" customFormat="1">
      <c r="F101" s="433"/>
      <c r="G101" s="436"/>
      <c r="H101" s="243"/>
      <c r="I101" s="243"/>
      <c r="J101" s="244"/>
      <c r="K101" s="271" t="str">
        <f>IF(I101="(",")","")</f>
        <v/>
      </c>
      <c r="L101" s="243"/>
      <c r="M101" s="244"/>
      <c r="N101" s="271" t="str">
        <f>IF(L101="(",")","")</f>
        <v/>
      </c>
      <c r="O101" s="243"/>
      <c r="P101" s="244"/>
      <c r="Q101" s="271" t="str">
        <f>IF(O101="(",")","")</f>
        <v/>
      </c>
      <c r="R101" s="314"/>
      <c r="S101" s="63"/>
      <c r="T101" s="63"/>
      <c r="U101" s="63"/>
      <c r="V101" s="63"/>
      <c r="W101" s="63"/>
      <c r="X101" s="134"/>
    </row>
    <row r="102" spans="1:64" s="200" customFormat="1">
      <c r="N102" s="318"/>
      <c r="O102" s="318"/>
      <c r="P102" s="318"/>
      <c r="Q102" s="318"/>
    </row>
    <row r="103" spans="1:64" s="200" customFormat="1">
      <c r="N103" s="318"/>
      <c r="O103" s="318"/>
      <c r="P103" s="318"/>
      <c r="Q103" s="318"/>
    </row>
    <row r="104" spans="1:64" s="310" customFormat="1">
      <c r="A104" s="67" t="s">
        <v>361</v>
      </c>
      <c r="B104" s="63"/>
      <c r="C104" s="8"/>
      <c r="D104" s="307"/>
      <c r="E104" s="307"/>
      <c r="F104" s="308"/>
      <c r="G104" s="307"/>
      <c r="H104" s="307"/>
      <c r="I104" s="307"/>
      <c r="J104" s="307"/>
      <c r="K104" s="307"/>
      <c r="L104" s="307"/>
      <c r="M104" s="307"/>
      <c r="N104" s="309"/>
      <c r="O104" s="309"/>
      <c r="P104" s="309"/>
      <c r="Q104" s="309"/>
      <c r="R104" s="307"/>
      <c r="S104" s="307"/>
      <c r="T104" s="437"/>
      <c r="U104" s="307"/>
      <c r="V104" s="307"/>
      <c r="Z104" s="311"/>
      <c r="AA104" s="311"/>
      <c r="AB104" s="311"/>
      <c r="AC104" s="311"/>
      <c r="AD104" s="311"/>
      <c r="AE104" s="311"/>
      <c r="AF104" s="311"/>
      <c r="AG104" s="311"/>
      <c r="AH104" s="312"/>
      <c r="BE104" s="313"/>
      <c r="BF104" s="313"/>
      <c r="BG104" s="313"/>
      <c r="BH104" s="313"/>
      <c r="BI104" s="313"/>
      <c r="BJ104" s="313"/>
      <c r="BK104" s="313"/>
      <c r="BL104" s="313"/>
    </row>
    <row r="105" spans="1:64" s="109" customFormat="1">
      <c r="E105" s="511"/>
      <c r="F105" s="575"/>
      <c r="G105" s="271" t="str">
        <f>"за "&amp;IF(List_01_reporting_period="","отчётный год",List_01_reporting_period&amp;" год")</f>
        <v>за 2017 год</v>
      </c>
      <c r="H105" s="243"/>
      <c r="I105" s="243"/>
      <c r="J105" s="244"/>
      <c r="K105" s="355" t="str">
        <f>IF(I105="(",")","")</f>
        <v/>
      </c>
      <c r="L105" s="243"/>
      <c r="M105" s="244"/>
      <c r="N105" s="355" t="str">
        <f>IF(L105="(",")","")</f>
        <v/>
      </c>
      <c r="O105" s="328" t="s">
        <v>181</v>
      </c>
      <c r="P105" s="244"/>
      <c r="Q105" s="274" t="s">
        <v>182</v>
      </c>
      <c r="R105" s="440"/>
      <c r="S105" s="443"/>
      <c r="T105" s="444" t="str">
        <f>IF(R105="(",")","")</f>
        <v/>
      </c>
      <c r="U105" s="442"/>
      <c r="V105" s="393" t="s">
        <v>183</v>
      </c>
    </row>
    <row r="106" spans="1:64" s="109" customFormat="1">
      <c r="E106" s="511"/>
      <c r="F106" s="575"/>
      <c r="G106" s="271" t="str">
        <f>"за "&amp;IF(List_01_reporting_period="","предыдущий год",List_01_reporting_period-1&amp;" год")</f>
        <v>за 2016 год</v>
      </c>
      <c r="H106" s="243"/>
      <c r="I106" s="243"/>
      <c r="J106" s="244"/>
      <c r="K106" s="355" t="str">
        <f>IF(I106="(",")","")</f>
        <v/>
      </c>
      <c r="L106" s="243"/>
      <c r="M106" s="244"/>
      <c r="N106" s="355" t="str">
        <f>IF(L106="(",")","")</f>
        <v/>
      </c>
      <c r="O106" s="328" t="s">
        <v>181</v>
      </c>
      <c r="P106" s="244"/>
      <c r="Q106" s="274" t="s">
        <v>182</v>
      </c>
      <c r="R106" s="243"/>
      <c r="S106" s="441"/>
      <c r="T106" s="445" t="str">
        <f>IF(R106="(",")","")</f>
        <v/>
      </c>
      <c r="U106" s="134"/>
      <c r="V106" s="393" t="s">
        <v>184</v>
      </c>
    </row>
  </sheetData>
  <sheetProtection algorithmName="SHA-512" hashValue="EeKPtOzuKn4UFZujM6qseyoQbR6rj731nnju3BsldOpF7JrycKd0k/wAAXEFnZmJBcuD77yMGY1XOP37QR6vUA==" saltValue="NThXodmwyoDaxahZArYXWw==" spinCount="100000" sheet="1" objects="1" scenarios="1" formatColumns="0" formatRows="0"/>
  <dataConsolidate/>
  <mergeCells count="35">
    <mergeCell ref="E21:E25"/>
    <mergeCell ref="F21:F25"/>
    <mergeCell ref="D21:D25"/>
    <mergeCell ref="E28:E29"/>
    <mergeCell ref="F28:F29"/>
    <mergeCell ref="F32:G32"/>
    <mergeCell ref="E35:E36"/>
    <mergeCell ref="F35:F36"/>
    <mergeCell ref="E39:E40"/>
    <mergeCell ref="F39:F40"/>
    <mergeCell ref="E44:E45"/>
    <mergeCell ref="F44:F45"/>
    <mergeCell ref="E48:E49"/>
    <mergeCell ref="F48:F49"/>
    <mergeCell ref="F52:G52"/>
    <mergeCell ref="E67:E68"/>
    <mergeCell ref="F67:F68"/>
    <mergeCell ref="E72:E73"/>
    <mergeCell ref="F72:F73"/>
    <mergeCell ref="F55:G55"/>
    <mergeCell ref="F58:G58"/>
    <mergeCell ref="E61:E62"/>
    <mergeCell ref="F61:F62"/>
    <mergeCell ref="F65:G65"/>
    <mergeCell ref="E105:E106"/>
    <mergeCell ref="F105:F106"/>
    <mergeCell ref="E76:E77"/>
    <mergeCell ref="F76:F77"/>
    <mergeCell ref="F80:G80"/>
    <mergeCell ref="E83:E84"/>
    <mergeCell ref="F83:F84"/>
    <mergeCell ref="E87:E88"/>
    <mergeCell ref="F87:F88"/>
    <mergeCell ref="F91:G91"/>
    <mergeCell ref="F94:G94"/>
  </mergeCells>
  <phoneticPr fontId="8" type="noConversion"/>
  <dataValidations xWindow="1160" yWindow="756" count="9">
    <dataValidation type="textLength" operator="lessThanOrEqual" allowBlank="1" showInputMessage="1" showErrorMessage="1" errorTitle="Ошибка" error="Допускается ввод не более 900 символов!" sqref="F5 C2">
      <formula1>900</formula1>
    </dataValidation>
    <dataValidation type="whole" allowBlank="1" showInputMessage="1" showErrorMessage="1" errorTitle="Внимание" error="Допускается ввод только целых не отрицательных чисел" prompt="Если необходимо указать отрицательное значение, то в ячейке слева поставьте '('" sqref="V98 M101 J101 J98 M98 P101 AE67:AE68 J67:J68 P67:P68 V67:V68 Y67:Y68 V28:V29 AB28:AB29 AE28:AE29 AK28:AK29 P28:P29 P32 J32 M32 V35:V36 AB35:AB36 J35:J36 P35:P36 M39:M40 V39:V40 J39:J40 J44:J45 AH44:AH45 AE44:AE45 AB44:AB45 V44:V45 P44:P45 J65 M65 P65 J52 M52 J58 P58 M58 V61:V62 Y61:Y62 AB61:AB62 AE61:AE62 AH61:AH62 J61:J62 M61:M62 P61:P62 V48:V49 P91 J48:J49 I12 L12 I5 L5 O5 I8 L8 O8 J21 M21 P21 P23:P24 J23:J24 M23:M24 P80 M83:M84 P83:P84 AB83:AB84 Y87:Y88 AB87:AB88 J87:J88 S80 V80 J83:J84 M48:M49 S76:S77 Y80 J80 AB76:AB77 AH76:AH77 J76:J77 AB67:AB68 J72:J73 P72:P73 S72:S73 AB72:AB73 P76:P77 M91 M94 AH72:AH73 J91 J94 M80 M87:M88 P87:P88 M105:M106 S105:S106 J105:J106">
      <formula1>0</formula1>
      <formula2>9.99999999999999E+23</formula2>
    </dataValidation>
    <dataValidation type="list" allowBlank="1" showDropDown="1" showInputMessage="1" showErrorMessage="1" errorTitle="Внимание" error="Возможен ввод только символа '('" sqref="I101 O101 L101 L98 I98 U98 O91 I94 L94 X67:X68 AA67:AA68 AD67:AD68 I67:I68 O67:O68 U28:U29 AA28:AA29 AD28:AD29 AJ28:AJ29 AG28:AG29 O28:O29 I28:I29 L32 O32 I32 AC35:AC36 I35:I36 O35:O36 AA35:AA36 U35:U36 I39:I40 U39:U40 L39:L40 AD44:AD45 U44:U45 I44:I45 O44:O45 AG44:AG45 AA44:AA45 O65 L65 I65 L52 I52 I58 O58 L58 I61:I62 AG61:AG62 L61:L62 O61:O62 U61:U62 X61:X62 AA61:AA62 AD61:AD62 O23:O24 I23:I24 L23:L24 H12 H5 K5 N5 K12 I91 L91 I105:I106 L105:L106 R105:R106 I21 L21 O21 U48:U49 L48:L49 I48:I49 U67:U68 I72:I73 O72:O73 R72:R73 AG72:AG73 AA72:AA73 I76:I77 O76:O77 R76:R77 AA76:AA77 AD76:AD77 AG76:AG77 I80 L80 O80 R80 U80 X80 I83:I84 L83:L84 AA83:AA84 O83:O84 L87:L88 O87:O88 X87:X88 AA87:AA88 I87:I88 O18 L18 I18 U18 R18">
      <formula1>"("</formula1>
    </dataValidation>
    <dataValidation type="textLength" operator="lessThanOrEqual" allowBlank="1" showInputMessage="1" showErrorMessage="1" sqref="G12 G15">
      <formula1>990</formula1>
    </dataValidation>
    <dataValidation type="whole" allowBlank="1" showInputMessage="1" showErrorMessage="1" errorTitle="Внимание" error="Допускается ввод только целых не отрицательных чисел" sqref="L15 S44:S45 Y44:Y45 AN28:AN29 AH28:AH29 M28:M29 S35:S36 Y35:Y36 AE35:AE36 M35:M36 P39:P40 AK44:AK45 J55 M55 I15 S98 AE72:AE73 M76:M77 S83:S84 Y72:Y73 V72:V73 M72:M73 AE76:AE77 AK76:AK77 V87:V88 Y83:Y84 S87:S88 S67:S68 M67:M68 Y28:Y29 S39:S40 M44:M45 S61:S62 S48:S49 P48:P49 AH67:AH68 S28:S29 AK72:AK73 Y76:Y77 V76:V77 V83:V84 P98 P105:P106">
      <formula1>0</formula1>
      <formula2>9.99999999999999E+23</formula2>
    </dataValidation>
    <dataValidation type="whole" allowBlank="1" showInputMessage="1" showErrorMessage="1" errorTitle="Внимание" error="Допускается ввод только целых не отрицательных чисел!" sqref="J22 M22 S22 P22 HRY55 RDZ55 QUD55 QKH55 QAL55 CKC55 PQP55 FKW55 PGT55 HIC55 OWX55 ONB55 ODF55 NTJ55 NJN55 GEO55 MZR55 MPV55 MFZ55 LWD55 BQK55 BGO55 AWS55 WVR55 LMH55 LCL55 KSP55 KIT55 JYX55 JPB55 JFF55 IVJ55 ILN55 IBR55 FBA55 HRV55 HHZ55 GYD55 GOH55 GEL55 FUP55 TE55 ADA55 JI55 DDU55 FKT55 FAX55 ERB55 EHF55 DXJ55 DNN55 DDR55 CTV55 CJZ55 CAD55 BQH55 BGL55 AWP55 AMT55 ACX55 CAG55 TB55 JF55 CTY55 IBU55 WVU55 WLY55 WCC55 VSG55 VIK55 UYO55 UOS55 UEW55 FUS55 GYG55 TVA55 TLE55 TBI55 SRM55 SHQ55 RXU55 RNY55 GOK55 REC55 QUG55 QKK55 QAO55 PQS55 PGW55 OXA55 ONE55 DXM55 ODI55 NTM55 NJQ55 MZU55 MPY55 MGC55 LWG55 LMK55 LCO55 KSS55 KIW55 JZA55 JPE55 JFI55 IVM55 ILQ55 EHI55 DNQ55 WLV55 WBZ55 VSD55 AMW55 VIH55 UYL55 UOP55 UET55 TUX55 TLB55 ERE55 TBF55 SRJ55 SHN55 RXR55 RNV55">
      <formula1>0</formula1>
      <formula2>9.99999999999999E+23</formula2>
    </dataValidation>
    <dataValidation type="textLength" operator="lessThanOrEqual" allowBlank="1" showInputMessage="1" showErrorMessage="1" errorTitle="Ошибка" error="Допускается ввод не более 900 символов" sqref="G5 F8:G8 F15 F12 H87:H88 G101:H101 G98:H98 F91:H91 F67:F68 H67:H68 F28 H28:H29 F32 H32 F35:F36 H35:H36 F39:F40 H39:H40 H44:H45 F44:F45 F61:F62 F65:H65 F52:H52 F58:H58 H61:H62 H48:H49 F48:F49 H72:H73 F72:F73 F76:F77 H76:H77 F80:H80 H83:H84 F83:F84 F87:F88 H105:H106 F105:F106">
      <formula1>900</formula1>
    </dataValidation>
    <dataValidation type="whole" allowBlank="1" showInputMessage="1" showErrorMessage="1" errorTitle="Внимание" error="Допускается ввод только целых не отрицательных чисел" prompt="Если Вам необходимо указать отрицательное значение, то в ячейке слева поставьте '('" sqref="J28:J29">
      <formula1>0</formula1>
      <formula2>9.99999999999999E+23</formula2>
    </dataValidation>
    <dataValidation type="whole" allowBlank="1" showInputMessage="1" showErrorMessage="1" errorTitle="Ошибка" error="Допускается ввод только неотрицательных целых чисел" prompt="Если необходимо указать отрицательное значение, то в ячейке справа поставьте '('" sqref="P18 S18 V18 J18 M18">
      <formula1>0</formula1>
      <formula2>9.99999999999999E+23</formula2>
    </dataValidation>
  </dataValidations>
  <pageMargins left="0.75" right="0.75" top="1" bottom="1" header="0.5" footer="0.5"/>
  <pageSetup paperSize="9" orientation="portrait"/>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ReferenceData"/>
  <dimension ref="A1:C13"/>
  <sheetViews>
    <sheetView showGridLines="0" workbookViewId="0">
      <selection activeCell="J43" sqref="J43"/>
    </sheetView>
  </sheetViews>
  <sheetFormatPr defaultColWidth="9.109375" defaultRowHeight="11.25"/>
  <cols>
    <col min="1" max="2" width="9.109375" style="3" customWidth="1"/>
    <col min="3" max="3" width="17.88671875" style="3" customWidth="1"/>
    <col min="4" max="4" width="9.109375" style="3" customWidth="1"/>
    <col min="5" max="16384" width="9.109375" style="3"/>
  </cols>
  <sheetData>
    <row r="1" spans="1:3" ht="25.5">
      <c r="A1" s="47" t="s">
        <v>984</v>
      </c>
      <c r="B1" s="47" t="s">
        <v>985</v>
      </c>
      <c r="C1" s="47" t="s">
        <v>986</v>
      </c>
    </row>
    <row r="2" spans="1:3">
      <c r="A2" s="48" t="s">
        <v>987</v>
      </c>
      <c r="B2" s="48" t="s">
        <v>988</v>
      </c>
      <c r="C2" s="48" t="s">
        <v>989</v>
      </c>
    </row>
    <row r="3" spans="1:3">
      <c r="A3" s="48" t="s">
        <v>990</v>
      </c>
      <c r="B3" s="48" t="s">
        <v>991</v>
      </c>
      <c r="C3" s="48" t="s">
        <v>992</v>
      </c>
    </row>
    <row r="4" spans="1:3">
      <c r="A4" s="48" t="s">
        <v>993</v>
      </c>
      <c r="C4" s="48" t="s">
        <v>994</v>
      </c>
    </row>
    <row r="5" spans="1:3">
      <c r="A5" s="48" t="s">
        <v>995</v>
      </c>
    </row>
    <row r="6" spans="1:3">
      <c r="A6" s="48" t="s">
        <v>996</v>
      </c>
    </row>
    <row r="7" spans="1:3">
      <c r="A7" s="48" t="s">
        <v>997</v>
      </c>
    </row>
    <row r="8" spans="1:3">
      <c r="A8" s="48" t="s">
        <v>998</v>
      </c>
    </row>
    <row r="9" spans="1:3">
      <c r="A9" s="48" t="s">
        <v>999</v>
      </c>
    </row>
    <row r="10" spans="1:3">
      <c r="A10" s="48" t="s">
        <v>1000</v>
      </c>
    </row>
    <row r="11" spans="1:3">
      <c r="A11" s="48" t="s">
        <v>1001</v>
      </c>
    </row>
    <row r="12" spans="1:3">
      <c r="A12" s="48" t="s">
        <v>1002</v>
      </c>
    </row>
    <row r="13" spans="1:3">
      <c r="A13" s="48" t="s">
        <v>1003</v>
      </c>
    </row>
  </sheetData>
  <sheetProtection algorithmName="SHA-512" hashValue="FQmo+0RmTmRZZCuykR3PYHqtoSaRyQEIQHKFe//hMAL7cBzQHnj7mbUE2XI9miEycwAVrEipiCkJmDfSu9T7EA==" saltValue="Mmq1ieBg76n4/WHIcDz96A==" spinCount="100000" sheet="1" objects="1" scenarios="1" formatColumns="0" formatRows="0"/>
  <phoneticPr fontId="9" type="noConversion"/>
  <pageMargins left="0.75" right="0.75" top="1" bottom="1" header="0.5" footer="0.5"/>
  <pageSetup paperSize="9" orientation="portrait"/>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RegistryMunicipal"/>
  <dimension ref="A1:G896"/>
  <sheetViews>
    <sheetView workbookViewId="0">
      <selection activeCell="D51" sqref="D51"/>
    </sheetView>
  </sheetViews>
  <sheetFormatPr defaultRowHeight="15"/>
  <cols>
    <col min="1" max="1" width="35.109375" style="6" bestFit="1" customWidth="1"/>
    <col min="2" max="2" width="11.5546875" style="6" customWidth="1"/>
    <col min="3" max="3" width="15.33203125" style="6" bestFit="1" customWidth="1"/>
    <col min="5" max="6" width="35.109375" style="6" bestFit="1" customWidth="1"/>
    <col min="7" max="7" width="10.5546875" style="6" bestFit="1" customWidth="1"/>
  </cols>
  <sheetData>
    <row r="1" spans="1:7">
      <c r="A1" s="6" t="s">
        <v>1032</v>
      </c>
      <c r="B1" s="6" t="s">
        <v>1033</v>
      </c>
      <c r="C1" s="6" t="s">
        <v>1034</v>
      </c>
      <c r="E1" s="6" t="s">
        <v>1032</v>
      </c>
      <c r="F1" s="6" t="s">
        <v>1035</v>
      </c>
      <c r="G1" s="6" t="s">
        <v>1036</v>
      </c>
    </row>
    <row r="2" spans="1:7">
      <c r="A2" s="6" t="s">
        <v>1037</v>
      </c>
      <c r="B2" s="6" t="s">
        <v>1038</v>
      </c>
      <c r="C2" s="6" t="s">
        <v>1039</v>
      </c>
      <c r="E2" s="6" t="s">
        <v>1037</v>
      </c>
      <c r="F2" s="6" t="s">
        <v>1037</v>
      </c>
      <c r="G2" s="6" t="s">
        <v>1038</v>
      </c>
    </row>
    <row r="3" spans="1:7">
      <c r="A3" s="6" t="s">
        <v>1040</v>
      </c>
      <c r="B3" s="6" t="s">
        <v>1041</v>
      </c>
      <c r="C3" s="6" t="s">
        <v>1042</v>
      </c>
      <c r="E3" s="6" t="s">
        <v>1037</v>
      </c>
      <c r="F3" s="6" t="s">
        <v>1043</v>
      </c>
      <c r="G3" s="6" t="s">
        <v>1044</v>
      </c>
    </row>
    <row r="4" spans="1:7">
      <c r="A4" s="6" t="s">
        <v>1045</v>
      </c>
      <c r="B4" s="6" t="s">
        <v>1046</v>
      </c>
      <c r="C4" s="6" t="s">
        <v>1047</v>
      </c>
      <c r="E4" s="6" t="s">
        <v>1037</v>
      </c>
      <c r="F4" s="6" t="s">
        <v>1048</v>
      </c>
      <c r="G4" s="6" t="s">
        <v>1049</v>
      </c>
    </row>
    <row r="5" spans="1:7">
      <c r="A5" s="6" t="s">
        <v>1050</v>
      </c>
      <c r="B5" s="6" t="s">
        <v>1051</v>
      </c>
      <c r="C5" s="6" t="s">
        <v>1052</v>
      </c>
      <c r="E5" s="6" t="s">
        <v>1037</v>
      </c>
      <c r="F5" s="6" t="s">
        <v>1053</v>
      </c>
      <c r="G5" s="6" t="s">
        <v>1054</v>
      </c>
    </row>
    <row r="6" spans="1:7">
      <c r="A6" s="6" t="s">
        <v>1055</v>
      </c>
      <c r="B6" s="6" t="s">
        <v>1056</v>
      </c>
      <c r="C6" s="6" t="s">
        <v>1057</v>
      </c>
      <c r="E6" s="6" t="s">
        <v>1037</v>
      </c>
      <c r="F6" s="6" t="s">
        <v>1058</v>
      </c>
      <c r="G6" s="6" t="s">
        <v>1059</v>
      </c>
    </row>
    <row r="7" spans="1:7">
      <c r="A7" s="6" t="s">
        <v>1060</v>
      </c>
      <c r="B7" s="6" t="s">
        <v>1061</v>
      </c>
      <c r="C7" s="6" t="s">
        <v>1062</v>
      </c>
      <c r="E7" s="6" t="s">
        <v>1037</v>
      </c>
      <c r="F7" s="6" t="s">
        <v>1063</v>
      </c>
      <c r="G7" s="6" t="s">
        <v>1064</v>
      </c>
    </row>
    <row r="8" spans="1:7">
      <c r="A8" s="6" t="s">
        <v>1065</v>
      </c>
      <c r="B8" s="6" t="s">
        <v>1066</v>
      </c>
      <c r="C8" s="6" t="s">
        <v>1067</v>
      </c>
      <c r="E8" s="6" t="s">
        <v>1037</v>
      </c>
      <c r="F8" s="6" t="s">
        <v>1068</v>
      </c>
      <c r="G8" s="6" t="s">
        <v>1069</v>
      </c>
    </row>
    <row r="9" spans="1:7">
      <c r="A9" s="6" t="s">
        <v>1070</v>
      </c>
      <c r="B9" s="6" t="s">
        <v>1071</v>
      </c>
      <c r="C9" s="6" t="s">
        <v>1072</v>
      </c>
      <c r="E9" s="6" t="s">
        <v>1037</v>
      </c>
      <c r="F9" s="6" t="s">
        <v>1073</v>
      </c>
      <c r="G9" s="6" t="s">
        <v>1074</v>
      </c>
    </row>
    <row r="10" spans="1:7">
      <c r="A10" s="6" t="s">
        <v>1075</v>
      </c>
      <c r="B10" s="6" t="s">
        <v>1076</v>
      </c>
      <c r="C10" s="6" t="s">
        <v>1077</v>
      </c>
      <c r="E10" s="6" t="s">
        <v>1037</v>
      </c>
      <c r="F10" s="6" t="s">
        <v>1078</v>
      </c>
      <c r="G10" s="6" t="s">
        <v>1079</v>
      </c>
    </row>
    <row r="11" spans="1:7">
      <c r="A11" s="6" t="s">
        <v>1080</v>
      </c>
      <c r="B11" s="6" t="s">
        <v>1081</v>
      </c>
      <c r="C11" s="6" t="s">
        <v>1082</v>
      </c>
      <c r="E11" s="6" t="s">
        <v>1037</v>
      </c>
      <c r="F11" s="6" t="s">
        <v>1083</v>
      </c>
      <c r="G11" s="6" t="s">
        <v>1084</v>
      </c>
    </row>
    <row r="12" spans="1:7">
      <c r="A12" s="6" t="s">
        <v>1085</v>
      </c>
      <c r="B12" s="6" t="s">
        <v>1086</v>
      </c>
      <c r="C12" s="6" t="s">
        <v>1087</v>
      </c>
      <c r="E12" s="6" t="s">
        <v>1037</v>
      </c>
      <c r="F12" s="6" t="s">
        <v>1088</v>
      </c>
      <c r="G12" s="6" t="s">
        <v>1089</v>
      </c>
    </row>
    <row r="13" spans="1:7">
      <c r="A13" s="6" t="s">
        <v>1090</v>
      </c>
      <c r="B13" s="6" t="s">
        <v>1091</v>
      </c>
      <c r="C13" s="6" t="s">
        <v>1092</v>
      </c>
      <c r="E13" s="6" t="s">
        <v>1037</v>
      </c>
      <c r="F13" s="6" t="s">
        <v>1093</v>
      </c>
      <c r="G13" s="6" t="s">
        <v>1094</v>
      </c>
    </row>
    <row r="14" spans="1:7">
      <c r="A14" s="6" t="s">
        <v>1095</v>
      </c>
      <c r="B14" s="6" t="s">
        <v>1096</v>
      </c>
      <c r="C14" s="6" t="s">
        <v>1097</v>
      </c>
      <c r="E14" s="6" t="s">
        <v>1037</v>
      </c>
      <c r="F14" s="6" t="s">
        <v>1098</v>
      </c>
      <c r="G14" s="6" t="s">
        <v>1099</v>
      </c>
    </row>
    <row r="15" spans="1:7">
      <c r="A15" s="6" t="s">
        <v>1100</v>
      </c>
      <c r="B15" s="6" t="s">
        <v>1101</v>
      </c>
      <c r="C15" s="6" t="s">
        <v>1102</v>
      </c>
      <c r="E15" s="6" t="s">
        <v>1037</v>
      </c>
      <c r="F15" s="6" t="s">
        <v>1103</v>
      </c>
      <c r="G15" s="6" t="s">
        <v>1104</v>
      </c>
    </row>
    <row r="16" spans="1:7">
      <c r="A16" s="6" t="s">
        <v>1105</v>
      </c>
      <c r="B16" s="6" t="s">
        <v>1106</v>
      </c>
      <c r="C16" s="6" t="s">
        <v>1107</v>
      </c>
      <c r="E16" s="6" t="s">
        <v>1037</v>
      </c>
      <c r="F16" s="6" t="s">
        <v>1108</v>
      </c>
      <c r="G16" s="6" t="s">
        <v>1109</v>
      </c>
    </row>
    <row r="17" spans="1:7">
      <c r="A17" s="6" t="s">
        <v>1110</v>
      </c>
      <c r="B17" s="6" t="s">
        <v>1111</v>
      </c>
      <c r="C17" s="6" t="s">
        <v>1112</v>
      </c>
      <c r="E17" s="6" t="s">
        <v>1037</v>
      </c>
      <c r="F17" s="6" t="s">
        <v>1113</v>
      </c>
      <c r="G17" s="6" t="s">
        <v>1114</v>
      </c>
    </row>
    <row r="18" spans="1:7">
      <c r="A18" s="6" t="s">
        <v>1115</v>
      </c>
      <c r="B18" s="6" t="s">
        <v>1116</v>
      </c>
      <c r="C18" s="6" t="s">
        <v>1117</v>
      </c>
      <c r="E18" s="6" t="s">
        <v>1040</v>
      </c>
      <c r="F18" s="6" t="s">
        <v>1118</v>
      </c>
      <c r="G18" s="6" t="s">
        <v>1119</v>
      </c>
    </row>
    <row r="19" spans="1:7">
      <c r="A19" s="6" t="s">
        <v>1120</v>
      </c>
      <c r="B19" s="6" t="s">
        <v>1121</v>
      </c>
      <c r="C19" s="6" t="s">
        <v>1122</v>
      </c>
      <c r="E19" s="6" t="s">
        <v>1040</v>
      </c>
      <c r="F19" s="6" t="s">
        <v>1123</v>
      </c>
      <c r="G19" s="6" t="s">
        <v>1124</v>
      </c>
    </row>
    <row r="20" spans="1:7">
      <c r="A20" s="6" t="s">
        <v>1125</v>
      </c>
      <c r="B20" s="6" t="s">
        <v>1126</v>
      </c>
      <c r="C20" s="6" t="s">
        <v>1127</v>
      </c>
      <c r="E20" s="6" t="s">
        <v>1040</v>
      </c>
      <c r="F20" s="6" t="s">
        <v>1040</v>
      </c>
      <c r="G20" s="6" t="s">
        <v>1041</v>
      </c>
    </row>
    <row r="21" spans="1:7">
      <c r="A21" s="6" t="s">
        <v>1128</v>
      </c>
      <c r="B21" s="6" t="s">
        <v>1129</v>
      </c>
      <c r="C21" s="6" t="s">
        <v>1130</v>
      </c>
      <c r="E21" s="6" t="s">
        <v>1040</v>
      </c>
      <c r="F21" s="6" t="s">
        <v>1131</v>
      </c>
      <c r="G21" s="6" t="s">
        <v>1132</v>
      </c>
    </row>
    <row r="22" spans="1:7">
      <c r="A22" s="6" t="s">
        <v>1133</v>
      </c>
      <c r="B22" s="6" t="s">
        <v>1134</v>
      </c>
      <c r="C22" s="6" t="s">
        <v>1135</v>
      </c>
      <c r="E22" s="6" t="s">
        <v>1040</v>
      </c>
      <c r="F22" s="6" t="s">
        <v>1136</v>
      </c>
      <c r="G22" s="6" t="s">
        <v>1137</v>
      </c>
    </row>
    <row r="23" spans="1:7">
      <c r="A23" s="6" t="s">
        <v>1138</v>
      </c>
      <c r="B23" s="6" t="s">
        <v>1139</v>
      </c>
      <c r="C23" s="6" t="s">
        <v>1140</v>
      </c>
      <c r="E23" s="6" t="s">
        <v>1040</v>
      </c>
      <c r="F23" s="6" t="s">
        <v>1141</v>
      </c>
      <c r="G23" s="6" t="s">
        <v>1142</v>
      </c>
    </row>
    <row r="24" spans="1:7">
      <c r="A24" s="6" t="s">
        <v>1143</v>
      </c>
      <c r="B24" s="6" t="s">
        <v>1144</v>
      </c>
      <c r="C24" s="6" t="s">
        <v>1145</v>
      </c>
      <c r="E24" s="6" t="s">
        <v>1040</v>
      </c>
      <c r="F24" s="6" t="s">
        <v>1146</v>
      </c>
      <c r="G24" s="6" t="s">
        <v>1147</v>
      </c>
    </row>
    <row r="25" spans="1:7">
      <c r="A25" s="6" t="s">
        <v>1148</v>
      </c>
      <c r="B25" s="6" t="s">
        <v>1149</v>
      </c>
      <c r="C25" s="6" t="s">
        <v>1150</v>
      </c>
      <c r="E25" s="6" t="s">
        <v>1040</v>
      </c>
      <c r="F25" s="6" t="s">
        <v>1151</v>
      </c>
      <c r="G25" s="6" t="s">
        <v>1152</v>
      </c>
    </row>
    <row r="26" spans="1:7">
      <c r="A26" s="6" t="s">
        <v>1153</v>
      </c>
      <c r="B26" s="6" t="s">
        <v>1154</v>
      </c>
      <c r="C26" s="6" t="s">
        <v>1155</v>
      </c>
      <c r="E26" s="6" t="s">
        <v>1040</v>
      </c>
      <c r="F26" s="6" t="s">
        <v>1156</v>
      </c>
      <c r="G26" s="6" t="s">
        <v>1157</v>
      </c>
    </row>
    <row r="27" spans="1:7">
      <c r="A27" s="6" t="s">
        <v>1158</v>
      </c>
      <c r="B27" s="6" t="s">
        <v>1159</v>
      </c>
      <c r="C27" s="6" t="s">
        <v>1160</v>
      </c>
      <c r="E27" s="6" t="s">
        <v>1040</v>
      </c>
      <c r="F27" s="6" t="s">
        <v>1161</v>
      </c>
      <c r="G27" s="6" t="s">
        <v>1162</v>
      </c>
    </row>
    <row r="28" spans="1:7">
      <c r="A28" s="6" t="s">
        <v>1163</v>
      </c>
      <c r="B28" s="6" t="s">
        <v>1164</v>
      </c>
      <c r="C28" s="6" t="s">
        <v>1165</v>
      </c>
      <c r="E28" s="6" t="s">
        <v>1040</v>
      </c>
      <c r="F28" s="6" t="s">
        <v>1166</v>
      </c>
      <c r="G28" s="6" t="s">
        <v>1167</v>
      </c>
    </row>
    <row r="29" spans="1:7">
      <c r="A29" s="6" t="s">
        <v>1168</v>
      </c>
      <c r="B29" s="6" t="s">
        <v>1169</v>
      </c>
      <c r="C29" s="6" t="s">
        <v>1170</v>
      </c>
      <c r="E29" s="6" t="s">
        <v>1040</v>
      </c>
      <c r="F29" s="6" t="s">
        <v>1171</v>
      </c>
      <c r="G29" s="6" t="s">
        <v>1172</v>
      </c>
    </row>
    <row r="30" spans="1:7">
      <c r="A30" s="6" t="s">
        <v>1173</v>
      </c>
      <c r="B30" s="6" t="s">
        <v>1174</v>
      </c>
      <c r="C30" s="6" t="s">
        <v>1175</v>
      </c>
      <c r="E30" s="6" t="s">
        <v>1040</v>
      </c>
      <c r="F30" s="6" t="s">
        <v>1176</v>
      </c>
      <c r="G30" s="6" t="s">
        <v>1177</v>
      </c>
    </row>
    <row r="31" spans="1:7">
      <c r="A31" s="6" t="s">
        <v>1178</v>
      </c>
      <c r="B31" s="6" t="s">
        <v>1179</v>
      </c>
      <c r="C31" s="6" t="s">
        <v>1180</v>
      </c>
      <c r="E31" s="6" t="s">
        <v>1040</v>
      </c>
      <c r="F31" s="6" t="s">
        <v>1181</v>
      </c>
      <c r="G31" s="6" t="s">
        <v>1182</v>
      </c>
    </row>
    <row r="32" spans="1:7" ht="13.5" customHeight="1">
      <c r="A32" s="6" t="s">
        <v>1183</v>
      </c>
      <c r="B32" s="55" t="s">
        <v>1184</v>
      </c>
      <c r="C32" s="6" t="s">
        <v>1185</v>
      </c>
      <c r="E32" s="6" t="s">
        <v>1040</v>
      </c>
      <c r="F32" s="6" t="s">
        <v>1186</v>
      </c>
      <c r="G32" s="6" t="s">
        <v>1187</v>
      </c>
    </row>
    <row r="33" spans="1:7">
      <c r="A33" s="6" t="s">
        <v>1188</v>
      </c>
      <c r="B33" s="6" t="s">
        <v>1189</v>
      </c>
      <c r="C33" s="6" t="s">
        <v>1190</v>
      </c>
      <c r="E33" s="6" t="s">
        <v>1040</v>
      </c>
      <c r="F33" s="6" t="s">
        <v>1191</v>
      </c>
      <c r="G33" s="6" t="s">
        <v>1192</v>
      </c>
    </row>
    <row r="34" spans="1:7">
      <c r="A34" s="6" t="s">
        <v>1193</v>
      </c>
      <c r="B34" s="6" t="s">
        <v>1194</v>
      </c>
      <c r="C34" s="6" t="s">
        <v>1195</v>
      </c>
      <c r="E34" s="6" t="s">
        <v>1040</v>
      </c>
      <c r="F34" s="6" t="s">
        <v>1196</v>
      </c>
      <c r="G34" s="6" t="s">
        <v>1197</v>
      </c>
    </row>
    <row r="35" spans="1:7">
      <c r="A35" s="6" t="s">
        <v>1198</v>
      </c>
      <c r="B35" s="6" t="s">
        <v>1199</v>
      </c>
      <c r="C35" s="6" t="s">
        <v>1200</v>
      </c>
      <c r="E35" s="6" t="s">
        <v>1040</v>
      </c>
      <c r="F35" s="6" t="s">
        <v>1201</v>
      </c>
      <c r="G35" s="6" t="s">
        <v>1202</v>
      </c>
    </row>
    <row r="36" spans="1:7">
      <c r="A36" s="6" t="s">
        <v>1203</v>
      </c>
      <c r="B36" s="6" t="s">
        <v>1204</v>
      </c>
      <c r="C36" s="6" t="s">
        <v>1205</v>
      </c>
      <c r="E36" s="6" t="s">
        <v>1040</v>
      </c>
      <c r="F36" s="6" t="s">
        <v>1206</v>
      </c>
      <c r="G36" s="6" t="s">
        <v>1207</v>
      </c>
    </row>
    <row r="37" spans="1:7">
      <c r="A37" s="6" t="s">
        <v>1208</v>
      </c>
      <c r="B37" s="6" t="s">
        <v>1209</v>
      </c>
      <c r="C37" s="6" t="s">
        <v>1210</v>
      </c>
      <c r="E37" s="6" t="s">
        <v>1040</v>
      </c>
      <c r="F37" s="6" t="s">
        <v>1211</v>
      </c>
      <c r="G37" s="6" t="s">
        <v>1212</v>
      </c>
    </row>
    <row r="38" spans="1:7">
      <c r="A38" s="6" t="s">
        <v>1213</v>
      </c>
      <c r="B38" s="6" t="s">
        <v>1214</v>
      </c>
      <c r="C38" s="6" t="s">
        <v>1215</v>
      </c>
      <c r="E38" s="6" t="s">
        <v>1040</v>
      </c>
      <c r="F38" s="6" t="s">
        <v>1216</v>
      </c>
      <c r="G38" s="6" t="s">
        <v>1217</v>
      </c>
    </row>
    <row r="39" spans="1:7">
      <c r="A39" s="6" t="s">
        <v>1218</v>
      </c>
      <c r="B39" s="6" t="s">
        <v>1219</v>
      </c>
      <c r="C39" s="6" t="s">
        <v>1220</v>
      </c>
      <c r="E39" s="6" t="s">
        <v>1045</v>
      </c>
      <c r="F39" s="6" t="s">
        <v>1221</v>
      </c>
      <c r="G39" s="6" t="s">
        <v>1222</v>
      </c>
    </row>
    <row r="40" spans="1:7">
      <c r="A40" s="6" t="s">
        <v>1223</v>
      </c>
      <c r="B40" s="6" t="s">
        <v>1224</v>
      </c>
      <c r="C40" s="6" t="s">
        <v>1225</v>
      </c>
      <c r="E40" s="6" t="s">
        <v>1045</v>
      </c>
      <c r="F40" s="6" t="s">
        <v>1226</v>
      </c>
      <c r="G40" s="6" t="s">
        <v>1227</v>
      </c>
    </row>
    <row r="41" spans="1:7">
      <c r="A41" s="6" t="s">
        <v>1228</v>
      </c>
      <c r="B41" s="6" t="s">
        <v>1229</v>
      </c>
      <c r="C41" s="6" t="s">
        <v>1230</v>
      </c>
      <c r="E41" s="6" t="s">
        <v>1045</v>
      </c>
      <c r="F41" s="6" t="s">
        <v>1045</v>
      </c>
      <c r="G41" s="6" t="s">
        <v>1046</v>
      </c>
    </row>
    <row r="42" spans="1:7">
      <c r="A42" s="6" t="s">
        <v>1231</v>
      </c>
      <c r="B42" s="6" t="s">
        <v>1232</v>
      </c>
      <c r="C42" s="6" t="s">
        <v>1233</v>
      </c>
      <c r="E42" s="6" t="s">
        <v>1045</v>
      </c>
      <c r="F42" s="6" t="s">
        <v>1234</v>
      </c>
      <c r="G42" s="6" t="s">
        <v>1235</v>
      </c>
    </row>
    <row r="43" spans="1:7">
      <c r="A43" s="6" t="s">
        <v>1236</v>
      </c>
      <c r="B43" s="6" t="s">
        <v>1237</v>
      </c>
      <c r="C43" s="6" t="s">
        <v>1238</v>
      </c>
      <c r="E43" s="6" t="s">
        <v>1045</v>
      </c>
      <c r="F43" s="6" t="s">
        <v>1239</v>
      </c>
      <c r="G43" s="6" t="s">
        <v>1240</v>
      </c>
    </row>
    <row r="44" spans="1:7">
      <c r="A44" s="6" t="s">
        <v>1241</v>
      </c>
      <c r="B44" s="6" t="s">
        <v>1242</v>
      </c>
      <c r="C44" s="6" t="s">
        <v>1243</v>
      </c>
      <c r="E44" s="6" t="s">
        <v>1045</v>
      </c>
      <c r="F44" s="6" t="s">
        <v>1244</v>
      </c>
      <c r="G44" s="6" t="s">
        <v>1245</v>
      </c>
    </row>
    <row r="45" spans="1:7">
      <c r="A45" s="6" t="s">
        <v>1246</v>
      </c>
      <c r="B45" s="6" t="s">
        <v>1247</v>
      </c>
      <c r="C45" s="6" t="s">
        <v>1248</v>
      </c>
      <c r="E45" s="6" t="s">
        <v>1045</v>
      </c>
      <c r="F45" s="6" t="s">
        <v>1249</v>
      </c>
      <c r="G45" s="6" t="s">
        <v>1250</v>
      </c>
    </row>
    <row r="46" spans="1:7">
      <c r="A46" s="6" t="s">
        <v>1251</v>
      </c>
      <c r="B46" s="6" t="s">
        <v>1252</v>
      </c>
      <c r="C46" s="6" t="s">
        <v>1253</v>
      </c>
      <c r="E46" s="6" t="s">
        <v>1045</v>
      </c>
      <c r="F46" s="6" t="s">
        <v>1254</v>
      </c>
      <c r="G46" s="6" t="s">
        <v>1255</v>
      </c>
    </row>
    <row r="47" spans="1:7">
      <c r="A47" s="6" t="s">
        <v>1256</v>
      </c>
      <c r="B47" s="6" t="s">
        <v>1257</v>
      </c>
      <c r="C47" s="6" t="s">
        <v>1258</v>
      </c>
      <c r="E47" s="6" t="s">
        <v>1045</v>
      </c>
      <c r="F47" s="6" t="s">
        <v>1259</v>
      </c>
      <c r="G47" s="6" t="s">
        <v>1260</v>
      </c>
    </row>
    <row r="48" spans="1:7">
      <c r="A48" s="6" t="s">
        <v>1261</v>
      </c>
      <c r="B48" s="6" t="s">
        <v>1262</v>
      </c>
      <c r="C48" s="6" t="s">
        <v>1263</v>
      </c>
      <c r="E48" s="6" t="s">
        <v>1045</v>
      </c>
      <c r="F48" s="6" t="s">
        <v>1264</v>
      </c>
      <c r="G48" s="6" t="s">
        <v>1265</v>
      </c>
    </row>
    <row r="49" spans="1:7">
      <c r="A49" s="6" t="s">
        <v>1266</v>
      </c>
      <c r="B49" s="6" t="s">
        <v>1267</v>
      </c>
      <c r="C49" s="6" t="s">
        <v>1268</v>
      </c>
      <c r="E49" s="6" t="s">
        <v>1045</v>
      </c>
      <c r="F49" s="6" t="s">
        <v>1269</v>
      </c>
      <c r="G49" s="6" t="s">
        <v>1270</v>
      </c>
    </row>
    <row r="50" spans="1:7">
      <c r="A50" s="6" t="s">
        <v>1271</v>
      </c>
      <c r="B50" s="6" t="s">
        <v>1272</v>
      </c>
      <c r="C50" s="6" t="s">
        <v>1273</v>
      </c>
      <c r="E50" s="6" t="s">
        <v>1045</v>
      </c>
      <c r="F50" s="6" t="s">
        <v>1274</v>
      </c>
      <c r="G50" s="6" t="s">
        <v>1275</v>
      </c>
    </row>
    <row r="51" spans="1:7">
      <c r="A51" s="6" t="s">
        <v>1276</v>
      </c>
      <c r="B51" s="6" t="s">
        <v>1277</v>
      </c>
      <c r="C51" s="6" t="s">
        <v>1278</v>
      </c>
      <c r="E51" s="6" t="s">
        <v>1045</v>
      </c>
      <c r="F51" s="6" t="s">
        <v>1279</v>
      </c>
      <c r="G51" s="6" t="s">
        <v>1280</v>
      </c>
    </row>
    <row r="52" spans="1:7">
      <c r="A52" s="6" t="s">
        <v>1281</v>
      </c>
      <c r="B52" s="6" t="s">
        <v>1282</v>
      </c>
      <c r="C52" s="6" t="s">
        <v>1283</v>
      </c>
      <c r="E52" s="6" t="s">
        <v>1050</v>
      </c>
      <c r="F52" s="6" t="s">
        <v>1284</v>
      </c>
      <c r="G52" s="6" t="s">
        <v>1285</v>
      </c>
    </row>
    <row r="53" spans="1:7">
      <c r="A53" s="6" t="s">
        <v>1286</v>
      </c>
      <c r="B53" s="6" t="s">
        <v>1287</v>
      </c>
      <c r="C53" s="6" t="s">
        <v>1288</v>
      </c>
      <c r="E53" s="6" t="s">
        <v>1050</v>
      </c>
      <c r="F53" s="6" t="s">
        <v>1050</v>
      </c>
      <c r="G53" s="6" t="s">
        <v>1051</v>
      </c>
    </row>
    <row r="54" spans="1:7">
      <c r="A54" s="6" t="s">
        <v>1289</v>
      </c>
      <c r="B54" s="6" t="s">
        <v>1290</v>
      </c>
      <c r="C54" s="6" t="s">
        <v>1291</v>
      </c>
      <c r="E54" s="6" t="s">
        <v>1050</v>
      </c>
      <c r="F54" s="6" t="s">
        <v>1292</v>
      </c>
      <c r="G54" s="6" t="s">
        <v>1293</v>
      </c>
    </row>
    <row r="55" spans="1:7">
      <c r="A55" s="6" t="s">
        <v>1294</v>
      </c>
      <c r="B55" s="6" t="s">
        <v>1295</v>
      </c>
      <c r="C55" s="6" t="s">
        <v>1296</v>
      </c>
      <c r="E55" s="6" t="s">
        <v>1050</v>
      </c>
      <c r="F55" s="6" t="s">
        <v>1297</v>
      </c>
      <c r="G55" s="6" t="s">
        <v>1298</v>
      </c>
    </row>
    <row r="56" spans="1:7">
      <c r="A56" s="6" t="s">
        <v>1299</v>
      </c>
      <c r="B56" s="6" t="s">
        <v>1300</v>
      </c>
      <c r="C56" s="6" t="s">
        <v>1301</v>
      </c>
      <c r="E56" s="6" t="s">
        <v>1050</v>
      </c>
      <c r="F56" s="6" t="s">
        <v>1302</v>
      </c>
      <c r="G56" s="6" t="s">
        <v>1303</v>
      </c>
    </row>
    <row r="57" spans="1:7">
      <c r="A57" s="6" t="s">
        <v>1304</v>
      </c>
      <c r="B57" s="6" t="s">
        <v>1305</v>
      </c>
      <c r="C57" s="6" t="s">
        <v>1306</v>
      </c>
      <c r="E57" s="6" t="s">
        <v>1050</v>
      </c>
      <c r="F57" s="6" t="s">
        <v>1307</v>
      </c>
      <c r="G57" s="6" t="s">
        <v>1308</v>
      </c>
    </row>
    <row r="58" spans="1:7">
      <c r="A58" s="6" t="s">
        <v>1309</v>
      </c>
      <c r="B58" s="6" t="s">
        <v>1310</v>
      </c>
      <c r="C58" s="6" t="s">
        <v>1311</v>
      </c>
      <c r="E58" s="6" t="s">
        <v>1050</v>
      </c>
      <c r="F58" s="6" t="s">
        <v>1312</v>
      </c>
      <c r="G58" s="6" t="s">
        <v>1313</v>
      </c>
    </row>
    <row r="59" spans="1:7">
      <c r="A59" s="6" t="s">
        <v>1314</v>
      </c>
      <c r="B59" s="6" t="s">
        <v>1315</v>
      </c>
      <c r="C59" s="6" t="s">
        <v>1316</v>
      </c>
      <c r="E59" s="6" t="s">
        <v>1050</v>
      </c>
      <c r="F59" s="6" t="s">
        <v>1317</v>
      </c>
      <c r="G59" s="6" t="s">
        <v>1318</v>
      </c>
    </row>
    <row r="60" spans="1:7">
      <c r="A60" s="6" t="s">
        <v>1319</v>
      </c>
      <c r="B60" s="6" t="s">
        <v>1320</v>
      </c>
      <c r="C60" s="6" t="s">
        <v>1321</v>
      </c>
      <c r="E60" s="6" t="s">
        <v>1050</v>
      </c>
      <c r="F60" s="6" t="s">
        <v>1322</v>
      </c>
      <c r="G60" s="6" t="s">
        <v>1323</v>
      </c>
    </row>
    <row r="61" spans="1:7">
      <c r="A61" s="6" t="s">
        <v>1324</v>
      </c>
      <c r="B61" s="6" t="s">
        <v>1325</v>
      </c>
      <c r="C61" s="6" t="s">
        <v>1326</v>
      </c>
      <c r="E61" s="6" t="s">
        <v>1050</v>
      </c>
      <c r="F61" s="6" t="s">
        <v>1327</v>
      </c>
      <c r="G61" s="6" t="s">
        <v>1328</v>
      </c>
    </row>
    <row r="62" spans="1:7">
      <c r="A62" s="6" t="s">
        <v>1329</v>
      </c>
      <c r="B62" s="6" t="s">
        <v>1330</v>
      </c>
      <c r="C62" s="6" t="s">
        <v>1331</v>
      </c>
      <c r="E62" s="6" t="s">
        <v>1050</v>
      </c>
      <c r="F62" s="6" t="s">
        <v>1332</v>
      </c>
      <c r="G62" s="6" t="s">
        <v>1333</v>
      </c>
    </row>
    <row r="63" spans="1:7">
      <c r="A63" s="6" t="s">
        <v>1334</v>
      </c>
      <c r="B63" s="6" t="s">
        <v>1335</v>
      </c>
      <c r="C63" s="6" t="s">
        <v>1336</v>
      </c>
      <c r="E63" s="6" t="s">
        <v>1050</v>
      </c>
      <c r="F63" s="6" t="s">
        <v>1337</v>
      </c>
      <c r="G63" s="6" t="s">
        <v>1338</v>
      </c>
    </row>
    <row r="64" spans="1:7">
      <c r="A64" s="6" t="s">
        <v>1339</v>
      </c>
      <c r="B64" s="6" t="s">
        <v>1340</v>
      </c>
      <c r="C64" s="6" t="s">
        <v>1341</v>
      </c>
      <c r="E64" s="6" t="s">
        <v>1050</v>
      </c>
      <c r="F64" s="6" t="s">
        <v>1342</v>
      </c>
      <c r="G64" s="6" t="s">
        <v>1343</v>
      </c>
    </row>
    <row r="65" spans="5:7">
      <c r="E65" s="6" t="s">
        <v>1050</v>
      </c>
      <c r="F65" s="6" t="s">
        <v>1344</v>
      </c>
      <c r="G65" s="6" t="s">
        <v>1345</v>
      </c>
    </row>
    <row r="66" spans="5:7">
      <c r="E66" s="6" t="s">
        <v>1050</v>
      </c>
      <c r="F66" s="6" t="s">
        <v>1346</v>
      </c>
      <c r="G66" s="6" t="s">
        <v>1347</v>
      </c>
    </row>
    <row r="67" spans="5:7">
      <c r="E67" s="6" t="s">
        <v>1050</v>
      </c>
      <c r="F67" s="6" t="s">
        <v>1348</v>
      </c>
      <c r="G67" s="6" t="s">
        <v>1349</v>
      </c>
    </row>
    <row r="68" spans="5:7">
      <c r="E68" s="6" t="s">
        <v>1055</v>
      </c>
      <c r="F68" s="6" t="s">
        <v>1055</v>
      </c>
      <c r="G68" s="6" t="s">
        <v>1056</v>
      </c>
    </row>
    <row r="69" spans="5:7">
      <c r="E69" s="6" t="s">
        <v>1055</v>
      </c>
      <c r="F69" s="6" t="s">
        <v>1350</v>
      </c>
      <c r="G69" s="6" t="s">
        <v>1351</v>
      </c>
    </row>
    <row r="70" spans="5:7">
      <c r="E70" s="6" t="s">
        <v>1055</v>
      </c>
      <c r="F70" s="6" t="s">
        <v>1352</v>
      </c>
      <c r="G70" s="6" t="s">
        <v>1353</v>
      </c>
    </row>
    <row r="71" spans="5:7">
      <c r="E71" s="6" t="s">
        <v>1055</v>
      </c>
      <c r="F71" s="6" t="s">
        <v>1354</v>
      </c>
      <c r="G71" s="6" t="s">
        <v>1355</v>
      </c>
    </row>
    <row r="72" spans="5:7">
      <c r="E72" s="6" t="s">
        <v>1055</v>
      </c>
      <c r="F72" s="6" t="s">
        <v>1146</v>
      </c>
      <c r="G72" s="6" t="s">
        <v>1356</v>
      </c>
    </row>
    <row r="73" spans="5:7">
      <c r="E73" s="6" t="s">
        <v>1055</v>
      </c>
      <c r="F73" s="6" t="s">
        <v>1357</v>
      </c>
      <c r="G73" s="6" t="s">
        <v>1358</v>
      </c>
    </row>
    <row r="74" spans="5:7">
      <c r="E74" s="6" t="s">
        <v>1055</v>
      </c>
      <c r="F74" s="6" t="s">
        <v>1359</v>
      </c>
      <c r="G74" s="6" t="s">
        <v>1360</v>
      </c>
    </row>
    <row r="75" spans="5:7">
      <c r="E75" s="6" t="s">
        <v>1055</v>
      </c>
      <c r="F75" s="6" t="s">
        <v>1361</v>
      </c>
      <c r="G75" s="6" t="s">
        <v>1362</v>
      </c>
    </row>
    <row r="76" spans="5:7">
      <c r="E76" s="6" t="s">
        <v>1055</v>
      </c>
      <c r="F76" s="6" t="s">
        <v>1363</v>
      </c>
      <c r="G76" s="6" t="s">
        <v>1364</v>
      </c>
    </row>
    <row r="77" spans="5:7">
      <c r="E77" s="6" t="s">
        <v>1055</v>
      </c>
      <c r="F77" s="6" t="s">
        <v>1365</v>
      </c>
      <c r="G77" s="6" t="s">
        <v>1366</v>
      </c>
    </row>
    <row r="78" spans="5:7">
      <c r="E78" s="6" t="s">
        <v>1055</v>
      </c>
      <c r="F78" s="6" t="s">
        <v>1367</v>
      </c>
      <c r="G78" s="6" t="s">
        <v>1368</v>
      </c>
    </row>
    <row r="79" spans="5:7">
      <c r="E79" s="6" t="s">
        <v>1055</v>
      </c>
      <c r="F79" s="6" t="s">
        <v>1369</v>
      </c>
      <c r="G79" s="6" t="s">
        <v>1370</v>
      </c>
    </row>
    <row r="80" spans="5:7">
      <c r="E80" s="6" t="s">
        <v>1055</v>
      </c>
      <c r="F80" s="6" t="s">
        <v>1371</v>
      </c>
      <c r="G80" s="6" t="s">
        <v>1372</v>
      </c>
    </row>
    <row r="81" spans="5:7">
      <c r="E81" s="6" t="s">
        <v>1055</v>
      </c>
      <c r="F81" s="6" t="s">
        <v>1373</v>
      </c>
      <c r="G81" s="6" t="s">
        <v>1374</v>
      </c>
    </row>
    <row r="82" spans="5:7">
      <c r="E82" s="6" t="s">
        <v>1055</v>
      </c>
      <c r="F82" s="6" t="s">
        <v>1375</v>
      </c>
      <c r="G82" s="6" t="s">
        <v>1376</v>
      </c>
    </row>
    <row r="83" spans="5:7">
      <c r="E83" s="6" t="s">
        <v>1055</v>
      </c>
      <c r="F83" s="6" t="s">
        <v>1377</v>
      </c>
      <c r="G83" s="6" t="s">
        <v>1378</v>
      </c>
    </row>
    <row r="84" spans="5:7">
      <c r="E84" s="6" t="s">
        <v>1055</v>
      </c>
      <c r="F84" s="6" t="s">
        <v>1379</v>
      </c>
      <c r="G84" s="6" t="s">
        <v>1380</v>
      </c>
    </row>
    <row r="85" spans="5:7">
      <c r="E85" s="6" t="s">
        <v>1055</v>
      </c>
      <c r="F85" s="6" t="s">
        <v>1381</v>
      </c>
      <c r="G85" s="6" t="s">
        <v>1382</v>
      </c>
    </row>
    <row r="86" spans="5:7">
      <c r="E86" s="6" t="s">
        <v>1055</v>
      </c>
      <c r="F86" s="6" t="s">
        <v>1383</v>
      </c>
      <c r="G86" s="6" t="s">
        <v>1384</v>
      </c>
    </row>
    <row r="87" spans="5:7">
      <c r="E87" s="6" t="s">
        <v>1055</v>
      </c>
      <c r="F87" s="6" t="s">
        <v>1385</v>
      </c>
      <c r="G87" s="6" t="s">
        <v>1386</v>
      </c>
    </row>
    <row r="88" spans="5:7">
      <c r="E88" s="6" t="s">
        <v>1055</v>
      </c>
      <c r="F88" s="6" t="s">
        <v>1387</v>
      </c>
      <c r="G88" s="6" t="s">
        <v>1388</v>
      </c>
    </row>
    <row r="89" spans="5:7">
      <c r="E89" s="6" t="s">
        <v>1055</v>
      </c>
      <c r="F89" s="6" t="s">
        <v>1389</v>
      </c>
      <c r="G89" s="6" t="s">
        <v>1390</v>
      </c>
    </row>
    <row r="90" spans="5:7">
      <c r="E90" s="6" t="s">
        <v>1060</v>
      </c>
      <c r="F90" s="6" t="s">
        <v>1391</v>
      </c>
      <c r="G90" s="6" t="s">
        <v>1392</v>
      </c>
    </row>
    <row r="91" spans="5:7">
      <c r="E91" s="6" t="s">
        <v>1060</v>
      </c>
      <c r="F91" s="6" t="s">
        <v>1393</v>
      </c>
      <c r="G91" s="6" t="s">
        <v>1394</v>
      </c>
    </row>
    <row r="92" spans="5:7">
      <c r="E92" s="6" t="s">
        <v>1060</v>
      </c>
      <c r="F92" s="6" t="s">
        <v>1395</v>
      </c>
      <c r="G92" s="6" t="s">
        <v>1396</v>
      </c>
    </row>
    <row r="93" spans="5:7">
      <c r="E93" s="6" t="s">
        <v>1060</v>
      </c>
      <c r="F93" s="6" t="s">
        <v>1060</v>
      </c>
      <c r="G93" s="6" t="s">
        <v>1061</v>
      </c>
    </row>
    <row r="94" spans="5:7">
      <c r="E94" s="6" t="s">
        <v>1060</v>
      </c>
      <c r="F94" s="6" t="s">
        <v>1397</v>
      </c>
      <c r="G94" s="6" t="s">
        <v>1398</v>
      </c>
    </row>
    <row r="95" spans="5:7">
      <c r="E95" s="6" t="s">
        <v>1060</v>
      </c>
      <c r="F95" s="6" t="s">
        <v>1399</v>
      </c>
      <c r="G95" s="6" t="s">
        <v>1400</v>
      </c>
    </row>
    <row r="96" spans="5:7">
      <c r="E96" s="6" t="s">
        <v>1060</v>
      </c>
      <c r="F96" s="6" t="s">
        <v>1401</v>
      </c>
      <c r="G96" s="6" t="s">
        <v>1402</v>
      </c>
    </row>
    <row r="97" spans="5:7">
      <c r="E97" s="6" t="s">
        <v>1060</v>
      </c>
      <c r="F97" s="6" t="s">
        <v>1403</v>
      </c>
      <c r="G97" s="6" t="s">
        <v>1404</v>
      </c>
    </row>
    <row r="98" spans="5:7">
      <c r="E98" s="6" t="s">
        <v>1060</v>
      </c>
      <c r="F98" s="6" t="s">
        <v>1405</v>
      </c>
      <c r="G98" s="6" t="s">
        <v>1406</v>
      </c>
    </row>
    <row r="99" spans="5:7">
      <c r="E99" s="6" t="s">
        <v>1060</v>
      </c>
      <c r="F99" s="6" t="s">
        <v>1407</v>
      </c>
      <c r="G99" s="6" t="s">
        <v>1408</v>
      </c>
    </row>
    <row r="100" spans="5:7">
      <c r="E100" s="6" t="s">
        <v>1060</v>
      </c>
      <c r="F100" s="6" t="s">
        <v>1409</v>
      </c>
      <c r="G100" s="6" t="s">
        <v>1410</v>
      </c>
    </row>
    <row r="101" spans="5:7">
      <c r="E101" s="6" t="s">
        <v>1060</v>
      </c>
      <c r="F101" s="6" t="s">
        <v>1411</v>
      </c>
      <c r="G101" s="6" t="s">
        <v>1412</v>
      </c>
    </row>
    <row r="102" spans="5:7">
      <c r="E102" s="6" t="s">
        <v>1060</v>
      </c>
      <c r="F102" s="6" t="s">
        <v>1413</v>
      </c>
      <c r="G102" s="6" t="s">
        <v>1414</v>
      </c>
    </row>
    <row r="103" spans="5:7">
      <c r="E103" s="6" t="s">
        <v>1060</v>
      </c>
      <c r="F103" s="6" t="s">
        <v>1415</v>
      </c>
      <c r="G103" s="6" t="s">
        <v>1416</v>
      </c>
    </row>
    <row r="104" spans="5:7">
      <c r="E104" s="6" t="s">
        <v>1060</v>
      </c>
      <c r="F104" s="6" t="s">
        <v>1417</v>
      </c>
      <c r="G104" s="6" t="s">
        <v>1418</v>
      </c>
    </row>
    <row r="105" spans="5:7">
      <c r="E105" s="6" t="s">
        <v>1060</v>
      </c>
      <c r="F105" s="6" t="s">
        <v>1419</v>
      </c>
      <c r="G105" s="6" t="s">
        <v>1420</v>
      </c>
    </row>
    <row r="106" spans="5:7">
      <c r="E106" s="6" t="s">
        <v>1060</v>
      </c>
      <c r="F106" s="6" t="s">
        <v>1421</v>
      </c>
      <c r="G106" s="6" t="s">
        <v>1422</v>
      </c>
    </row>
    <row r="107" spans="5:7">
      <c r="E107" s="6" t="s">
        <v>1060</v>
      </c>
      <c r="F107" s="6" t="s">
        <v>1423</v>
      </c>
      <c r="G107" s="6" t="s">
        <v>1424</v>
      </c>
    </row>
    <row r="108" spans="5:7">
      <c r="E108" s="6" t="s">
        <v>1060</v>
      </c>
      <c r="F108" s="6" t="s">
        <v>1425</v>
      </c>
      <c r="G108" s="6" t="s">
        <v>1426</v>
      </c>
    </row>
    <row r="109" spans="5:7">
      <c r="E109" s="6" t="s">
        <v>1060</v>
      </c>
      <c r="F109" s="6" t="s">
        <v>1427</v>
      </c>
      <c r="G109" s="6" t="s">
        <v>1428</v>
      </c>
    </row>
    <row r="110" spans="5:7">
      <c r="E110" s="6" t="s">
        <v>1060</v>
      </c>
      <c r="F110" s="6" t="s">
        <v>1429</v>
      </c>
      <c r="G110" s="6" t="s">
        <v>1430</v>
      </c>
    </row>
    <row r="111" spans="5:7">
      <c r="E111" s="6" t="s">
        <v>1060</v>
      </c>
      <c r="F111" s="6" t="s">
        <v>1431</v>
      </c>
      <c r="G111" s="6" t="s">
        <v>1432</v>
      </c>
    </row>
    <row r="112" spans="5:7">
      <c r="E112" s="6" t="s">
        <v>1060</v>
      </c>
      <c r="F112" s="6" t="s">
        <v>1433</v>
      </c>
      <c r="G112" s="6" t="s">
        <v>1434</v>
      </c>
    </row>
    <row r="113" spans="5:7">
      <c r="E113" s="6" t="s">
        <v>1060</v>
      </c>
      <c r="F113" s="6" t="s">
        <v>1435</v>
      </c>
      <c r="G113" s="6" t="s">
        <v>1436</v>
      </c>
    </row>
    <row r="114" spans="5:7">
      <c r="E114" s="6" t="s">
        <v>1065</v>
      </c>
      <c r="F114" s="6" t="s">
        <v>1437</v>
      </c>
      <c r="G114" s="6" t="s">
        <v>1438</v>
      </c>
    </row>
    <row r="115" spans="5:7">
      <c r="E115" s="6" t="s">
        <v>1065</v>
      </c>
      <c r="F115" s="6" t="s">
        <v>1065</v>
      </c>
      <c r="G115" s="6" t="s">
        <v>1066</v>
      </c>
    </row>
    <row r="116" spans="5:7">
      <c r="E116" s="6" t="s">
        <v>1065</v>
      </c>
      <c r="F116" s="6" t="s">
        <v>1439</v>
      </c>
      <c r="G116" s="6" t="s">
        <v>1440</v>
      </c>
    </row>
    <row r="117" spans="5:7">
      <c r="E117" s="6" t="s">
        <v>1065</v>
      </c>
      <c r="F117" s="6" t="s">
        <v>1441</v>
      </c>
      <c r="G117" s="6" t="s">
        <v>1442</v>
      </c>
    </row>
    <row r="118" spans="5:7">
      <c r="E118" s="6" t="s">
        <v>1065</v>
      </c>
      <c r="F118" s="6" t="s">
        <v>1443</v>
      </c>
      <c r="G118" s="6" t="s">
        <v>1444</v>
      </c>
    </row>
    <row r="119" spans="5:7">
      <c r="E119" s="6" t="s">
        <v>1065</v>
      </c>
      <c r="F119" s="6" t="s">
        <v>1445</v>
      </c>
      <c r="G119" s="6" t="s">
        <v>1446</v>
      </c>
    </row>
    <row r="120" spans="5:7">
      <c r="E120" s="6" t="s">
        <v>1065</v>
      </c>
      <c r="F120" s="6" t="s">
        <v>1447</v>
      </c>
      <c r="G120" s="6" t="s">
        <v>1448</v>
      </c>
    </row>
    <row r="121" spans="5:7">
      <c r="E121" s="6" t="s">
        <v>1065</v>
      </c>
      <c r="F121" s="6" t="s">
        <v>1449</v>
      </c>
      <c r="G121" s="6" t="s">
        <v>1450</v>
      </c>
    </row>
    <row r="122" spans="5:7">
      <c r="E122" s="6" t="s">
        <v>1065</v>
      </c>
      <c r="F122" s="6" t="s">
        <v>1365</v>
      </c>
      <c r="G122" s="6" t="s">
        <v>1451</v>
      </c>
    </row>
    <row r="123" spans="5:7">
      <c r="E123" s="6" t="s">
        <v>1065</v>
      </c>
      <c r="F123" s="6" t="s">
        <v>1452</v>
      </c>
      <c r="G123" s="6" t="s">
        <v>1453</v>
      </c>
    </row>
    <row r="124" spans="5:7">
      <c r="E124" s="6" t="s">
        <v>1065</v>
      </c>
      <c r="F124" s="6" t="s">
        <v>1454</v>
      </c>
      <c r="G124" s="6" t="s">
        <v>1455</v>
      </c>
    </row>
    <row r="125" spans="5:7">
      <c r="E125" s="6" t="s">
        <v>1065</v>
      </c>
      <c r="F125" s="6" t="s">
        <v>1456</v>
      </c>
      <c r="G125" s="6" t="s">
        <v>1457</v>
      </c>
    </row>
    <row r="126" spans="5:7">
      <c r="E126" s="6" t="s">
        <v>1065</v>
      </c>
      <c r="F126" s="6" t="s">
        <v>1458</v>
      </c>
      <c r="G126" s="6" t="s">
        <v>1459</v>
      </c>
    </row>
    <row r="127" spans="5:7">
      <c r="E127" s="6" t="s">
        <v>1065</v>
      </c>
      <c r="F127" s="6" t="s">
        <v>1460</v>
      </c>
      <c r="G127" s="6" t="s">
        <v>1461</v>
      </c>
    </row>
    <row r="128" spans="5:7">
      <c r="E128" s="6" t="s">
        <v>1065</v>
      </c>
      <c r="F128" s="6" t="s">
        <v>1462</v>
      </c>
      <c r="G128" s="6" t="s">
        <v>1463</v>
      </c>
    </row>
    <row r="129" spans="5:7">
      <c r="E129" s="6" t="s">
        <v>1065</v>
      </c>
      <c r="F129" s="6" t="s">
        <v>1464</v>
      </c>
      <c r="G129" s="6" t="s">
        <v>1465</v>
      </c>
    </row>
    <row r="130" spans="5:7">
      <c r="E130" s="6" t="s">
        <v>1065</v>
      </c>
      <c r="F130" s="6" t="s">
        <v>1466</v>
      </c>
      <c r="G130" s="6" t="s">
        <v>1467</v>
      </c>
    </row>
    <row r="131" spans="5:7">
      <c r="E131" s="6" t="s">
        <v>1065</v>
      </c>
      <c r="F131" s="6" t="s">
        <v>1468</v>
      </c>
      <c r="G131" s="6" t="s">
        <v>1469</v>
      </c>
    </row>
    <row r="132" spans="5:7">
      <c r="E132" s="6" t="s">
        <v>1070</v>
      </c>
      <c r="F132" s="6" t="s">
        <v>1070</v>
      </c>
      <c r="G132" s="6" t="s">
        <v>1071</v>
      </c>
    </row>
    <row r="133" spans="5:7">
      <c r="E133" s="6" t="s">
        <v>1070</v>
      </c>
      <c r="F133" s="6" t="s">
        <v>1470</v>
      </c>
      <c r="G133" s="6" t="s">
        <v>1471</v>
      </c>
    </row>
    <row r="134" spans="5:7">
      <c r="E134" s="6" t="s">
        <v>1070</v>
      </c>
      <c r="F134" s="6" t="s">
        <v>1472</v>
      </c>
      <c r="G134" s="6" t="s">
        <v>1473</v>
      </c>
    </row>
    <row r="135" spans="5:7">
      <c r="E135" s="6" t="s">
        <v>1070</v>
      </c>
      <c r="F135" s="6" t="s">
        <v>1474</v>
      </c>
      <c r="G135" s="6" t="s">
        <v>1475</v>
      </c>
    </row>
    <row r="136" spans="5:7">
      <c r="E136" s="6" t="s">
        <v>1070</v>
      </c>
      <c r="F136" s="6" t="s">
        <v>1476</v>
      </c>
      <c r="G136" s="6" t="s">
        <v>1477</v>
      </c>
    </row>
    <row r="137" spans="5:7">
      <c r="E137" s="6" t="s">
        <v>1070</v>
      </c>
      <c r="F137" s="6" t="s">
        <v>1478</v>
      </c>
      <c r="G137" s="6" t="s">
        <v>1479</v>
      </c>
    </row>
    <row r="138" spans="5:7">
      <c r="E138" s="6" t="s">
        <v>1070</v>
      </c>
      <c r="F138" s="6" t="s">
        <v>1480</v>
      </c>
      <c r="G138" s="6" t="s">
        <v>1481</v>
      </c>
    </row>
    <row r="139" spans="5:7">
      <c r="E139" s="6" t="s">
        <v>1070</v>
      </c>
      <c r="F139" s="6" t="s">
        <v>1482</v>
      </c>
      <c r="G139" s="6" t="s">
        <v>1483</v>
      </c>
    </row>
    <row r="140" spans="5:7">
      <c r="E140" s="6" t="s">
        <v>1070</v>
      </c>
      <c r="F140" s="6" t="s">
        <v>1484</v>
      </c>
      <c r="G140" s="6" t="s">
        <v>1485</v>
      </c>
    </row>
    <row r="141" spans="5:7">
      <c r="E141" s="6" t="s">
        <v>1070</v>
      </c>
      <c r="F141" s="6" t="s">
        <v>1486</v>
      </c>
      <c r="G141" s="6" t="s">
        <v>1487</v>
      </c>
    </row>
    <row r="142" spans="5:7">
      <c r="E142" s="6" t="s">
        <v>1070</v>
      </c>
      <c r="F142" s="6" t="s">
        <v>1488</v>
      </c>
      <c r="G142" s="6" t="s">
        <v>1489</v>
      </c>
    </row>
    <row r="143" spans="5:7">
      <c r="E143" s="6" t="s">
        <v>1070</v>
      </c>
      <c r="F143" s="6" t="s">
        <v>1490</v>
      </c>
      <c r="G143" s="6" t="s">
        <v>1491</v>
      </c>
    </row>
    <row r="144" spans="5:7">
      <c r="E144" s="6" t="s">
        <v>1070</v>
      </c>
      <c r="F144" s="6" t="s">
        <v>1492</v>
      </c>
      <c r="G144" s="6" t="s">
        <v>1493</v>
      </c>
    </row>
    <row r="145" spans="5:7">
      <c r="E145" s="6" t="s">
        <v>1070</v>
      </c>
      <c r="F145" s="6" t="s">
        <v>1494</v>
      </c>
      <c r="G145" s="6" t="s">
        <v>1495</v>
      </c>
    </row>
    <row r="146" spans="5:7">
      <c r="E146" s="6" t="s">
        <v>1070</v>
      </c>
      <c r="F146" s="6" t="s">
        <v>1496</v>
      </c>
      <c r="G146" s="6" t="s">
        <v>1497</v>
      </c>
    </row>
    <row r="147" spans="5:7">
      <c r="E147" s="6" t="s">
        <v>1070</v>
      </c>
      <c r="F147" s="6" t="s">
        <v>1498</v>
      </c>
      <c r="G147" s="6" t="s">
        <v>1499</v>
      </c>
    </row>
    <row r="148" spans="5:7">
      <c r="E148" s="6" t="s">
        <v>1075</v>
      </c>
      <c r="F148" s="6" t="s">
        <v>1500</v>
      </c>
      <c r="G148" s="6" t="s">
        <v>1501</v>
      </c>
    </row>
    <row r="149" spans="5:7">
      <c r="E149" s="6" t="s">
        <v>1075</v>
      </c>
      <c r="F149" s="6" t="s">
        <v>1502</v>
      </c>
      <c r="G149" s="6" t="s">
        <v>1503</v>
      </c>
    </row>
    <row r="150" spans="5:7">
      <c r="E150" s="6" t="s">
        <v>1075</v>
      </c>
      <c r="F150" s="6" t="s">
        <v>1504</v>
      </c>
      <c r="G150" s="6" t="s">
        <v>1505</v>
      </c>
    </row>
    <row r="151" spans="5:7">
      <c r="E151" s="6" t="s">
        <v>1075</v>
      </c>
      <c r="F151" s="6" t="s">
        <v>1075</v>
      </c>
      <c r="G151" s="6" t="s">
        <v>1076</v>
      </c>
    </row>
    <row r="152" spans="5:7">
      <c r="E152" s="6" t="s">
        <v>1075</v>
      </c>
      <c r="F152" s="6" t="s">
        <v>1506</v>
      </c>
      <c r="G152" s="6" t="s">
        <v>1507</v>
      </c>
    </row>
    <row r="153" spans="5:7">
      <c r="E153" s="6" t="s">
        <v>1075</v>
      </c>
      <c r="F153" s="6" t="s">
        <v>1508</v>
      </c>
      <c r="G153" s="6" t="s">
        <v>1509</v>
      </c>
    </row>
    <row r="154" spans="5:7">
      <c r="E154" s="6" t="s">
        <v>1075</v>
      </c>
      <c r="F154" s="6" t="s">
        <v>1510</v>
      </c>
      <c r="G154" s="6" t="s">
        <v>1511</v>
      </c>
    </row>
    <row r="155" spans="5:7">
      <c r="E155" s="6" t="s">
        <v>1075</v>
      </c>
      <c r="F155" s="6" t="s">
        <v>1512</v>
      </c>
      <c r="G155" s="6" t="s">
        <v>1513</v>
      </c>
    </row>
    <row r="156" spans="5:7">
      <c r="E156" s="6" t="s">
        <v>1075</v>
      </c>
      <c r="F156" s="6" t="s">
        <v>1514</v>
      </c>
      <c r="G156" s="6" t="s">
        <v>1515</v>
      </c>
    </row>
    <row r="157" spans="5:7">
      <c r="E157" s="6" t="s">
        <v>1075</v>
      </c>
      <c r="F157" s="6" t="s">
        <v>1516</v>
      </c>
      <c r="G157" s="6" t="s">
        <v>1517</v>
      </c>
    </row>
    <row r="158" spans="5:7">
      <c r="E158" s="6" t="s">
        <v>1075</v>
      </c>
      <c r="F158" s="6" t="s">
        <v>1518</v>
      </c>
      <c r="G158" s="6" t="s">
        <v>1519</v>
      </c>
    </row>
    <row r="159" spans="5:7">
      <c r="E159" s="6" t="s">
        <v>1075</v>
      </c>
      <c r="F159" s="6" t="s">
        <v>1520</v>
      </c>
      <c r="G159" s="6" t="s">
        <v>1521</v>
      </c>
    </row>
    <row r="160" spans="5:7">
      <c r="E160" s="6" t="s">
        <v>1075</v>
      </c>
      <c r="F160" s="6" t="s">
        <v>1522</v>
      </c>
      <c r="G160" s="6" t="s">
        <v>1523</v>
      </c>
    </row>
    <row r="161" spans="5:7">
      <c r="E161" s="6" t="s">
        <v>1075</v>
      </c>
      <c r="F161" s="6" t="s">
        <v>1371</v>
      </c>
      <c r="G161" s="6" t="s">
        <v>1524</v>
      </c>
    </row>
    <row r="162" spans="5:7">
      <c r="E162" s="6" t="s">
        <v>1075</v>
      </c>
      <c r="F162" s="6" t="s">
        <v>1525</v>
      </c>
      <c r="G162" s="6" t="s">
        <v>1526</v>
      </c>
    </row>
    <row r="163" spans="5:7">
      <c r="E163" s="6" t="s">
        <v>1075</v>
      </c>
      <c r="F163" s="6" t="s">
        <v>1527</v>
      </c>
      <c r="G163" s="6" t="s">
        <v>1528</v>
      </c>
    </row>
    <row r="164" spans="5:7">
      <c r="E164" s="6" t="s">
        <v>1075</v>
      </c>
      <c r="F164" s="6" t="s">
        <v>1529</v>
      </c>
      <c r="G164" s="6" t="s">
        <v>1530</v>
      </c>
    </row>
    <row r="165" spans="5:7">
      <c r="E165" s="6" t="s">
        <v>1075</v>
      </c>
      <c r="F165" s="6" t="s">
        <v>1531</v>
      </c>
      <c r="G165" s="6" t="s">
        <v>1532</v>
      </c>
    </row>
    <row r="166" spans="5:7">
      <c r="E166" s="6" t="s">
        <v>1080</v>
      </c>
      <c r="F166" s="6" t="s">
        <v>1533</v>
      </c>
      <c r="G166" s="6" t="s">
        <v>1534</v>
      </c>
    </row>
    <row r="167" spans="5:7">
      <c r="E167" s="6" t="s">
        <v>1080</v>
      </c>
      <c r="F167" s="6" t="s">
        <v>1080</v>
      </c>
      <c r="G167" s="6" t="s">
        <v>1081</v>
      </c>
    </row>
    <row r="168" spans="5:7">
      <c r="E168" s="6" t="s">
        <v>1080</v>
      </c>
      <c r="F168" s="6" t="s">
        <v>1535</v>
      </c>
      <c r="G168" s="6" t="s">
        <v>1536</v>
      </c>
    </row>
    <row r="169" spans="5:7">
      <c r="E169" s="6" t="s">
        <v>1080</v>
      </c>
      <c r="F169" s="6" t="s">
        <v>1537</v>
      </c>
      <c r="G169" s="6" t="s">
        <v>1538</v>
      </c>
    </row>
    <row r="170" spans="5:7">
      <c r="E170" s="6" t="s">
        <v>1080</v>
      </c>
      <c r="F170" s="6" t="s">
        <v>1539</v>
      </c>
      <c r="G170" s="6" t="s">
        <v>1540</v>
      </c>
    </row>
    <row r="171" spans="5:7">
      <c r="E171" s="6" t="s">
        <v>1080</v>
      </c>
      <c r="F171" s="6" t="s">
        <v>1541</v>
      </c>
      <c r="G171" s="6" t="s">
        <v>1542</v>
      </c>
    </row>
    <row r="172" spans="5:7">
      <c r="E172" s="6" t="s">
        <v>1080</v>
      </c>
      <c r="F172" s="6" t="s">
        <v>1543</v>
      </c>
      <c r="G172" s="6" t="s">
        <v>1544</v>
      </c>
    </row>
    <row r="173" spans="5:7">
      <c r="E173" s="6" t="s">
        <v>1080</v>
      </c>
      <c r="F173" s="6" t="s">
        <v>1545</v>
      </c>
      <c r="G173" s="6" t="s">
        <v>1546</v>
      </c>
    </row>
    <row r="174" spans="5:7">
      <c r="E174" s="6" t="s">
        <v>1080</v>
      </c>
      <c r="F174" s="6" t="s">
        <v>1547</v>
      </c>
      <c r="G174" s="6" t="s">
        <v>1548</v>
      </c>
    </row>
    <row r="175" spans="5:7">
      <c r="E175" s="6" t="s">
        <v>1080</v>
      </c>
      <c r="F175" s="6" t="s">
        <v>1549</v>
      </c>
      <c r="G175" s="6" t="s">
        <v>1550</v>
      </c>
    </row>
    <row r="176" spans="5:7">
      <c r="E176" s="6" t="s">
        <v>1080</v>
      </c>
      <c r="F176" s="6" t="s">
        <v>1551</v>
      </c>
      <c r="G176" s="6" t="s">
        <v>1552</v>
      </c>
    </row>
    <row r="177" spans="5:7">
      <c r="E177" s="6" t="s">
        <v>1080</v>
      </c>
      <c r="F177" s="6" t="s">
        <v>1553</v>
      </c>
      <c r="G177" s="6" t="s">
        <v>1554</v>
      </c>
    </row>
    <row r="178" spans="5:7">
      <c r="E178" s="6" t="s">
        <v>1080</v>
      </c>
      <c r="F178" s="6" t="s">
        <v>1555</v>
      </c>
      <c r="G178" s="6" t="s">
        <v>1556</v>
      </c>
    </row>
    <row r="179" spans="5:7">
      <c r="E179" s="6" t="s">
        <v>1080</v>
      </c>
      <c r="F179" s="6" t="s">
        <v>1557</v>
      </c>
      <c r="G179" s="6" t="s">
        <v>1558</v>
      </c>
    </row>
    <row r="180" spans="5:7">
      <c r="E180" s="6" t="s">
        <v>1085</v>
      </c>
      <c r="F180" s="6" t="s">
        <v>1559</v>
      </c>
      <c r="G180" s="6" t="s">
        <v>1560</v>
      </c>
    </row>
    <row r="181" spans="5:7">
      <c r="E181" s="6" t="s">
        <v>1085</v>
      </c>
      <c r="F181" s="6" t="s">
        <v>1561</v>
      </c>
      <c r="G181" s="6" t="s">
        <v>1562</v>
      </c>
    </row>
    <row r="182" spans="5:7">
      <c r="E182" s="6" t="s">
        <v>1085</v>
      </c>
      <c r="F182" s="6" t="s">
        <v>1563</v>
      </c>
      <c r="G182" s="6" t="s">
        <v>1564</v>
      </c>
    </row>
    <row r="183" spans="5:7">
      <c r="E183" s="6" t="s">
        <v>1085</v>
      </c>
      <c r="F183" s="6" t="s">
        <v>1085</v>
      </c>
      <c r="G183" s="6" t="s">
        <v>1086</v>
      </c>
    </row>
    <row r="184" spans="5:7">
      <c r="E184" s="6" t="s">
        <v>1085</v>
      </c>
      <c r="F184" s="6" t="s">
        <v>1565</v>
      </c>
      <c r="G184" s="6" t="s">
        <v>1566</v>
      </c>
    </row>
    <row r="185" spans="5:7">
      <c r="E185" s="6" t="s">
        <v>1085</v>
      </c>
      <c r="F185" s="6" t="s">
        <v>1567</v>
      </c>
      <c r="G185" s="6" t="s">
        <v>1568</v>
      </c>
    </row>
    <row r="186" spans="5:7">
      <c r="E186" s="6" t="s">
        <v>1085</v>
      </c>
      <c r="F186" s="6" t="s">
        <v>1569</v>
      </c>
      <c r="G186" s="6" t="s">
        <v>1570</v>
      </c>
    </row>
    <row r="187" spans="5:7">
      <c r="E187" s="6" t="s">
        <v>1085</v>
      </c>
      <c r="F187" s="6" t="s">
        <v>1571</v>
      </c>
      <c r="G187" s="6" t="s">
        <v>1572</v>
      </c>
    </row>
    <row r="188" spans="5:7">
      <c r="E188" s="6" t="s">
        <v>1085</v>
      </c>
      <c r="F188" s="6" t="s">
        <v>1573</v>
      </c>
      <c r="G188" s="6" t="s">
        <v>1574</v>
      </c>
    </row>
    <row r="189" spans="5:7">
      <c r="E189" s="6" t="s">
        <v>1085</v>
      </c>
      <c r="F189" s="6" t="s">
        <v>1244</v>
      </c>
      <c r="G189" s="6" t="s">
        <v>1575</v>
      </c>
    </row>
    <row r="190" spans="5:7">
      <c r="E190" s="6" t="s">
        <v>1085</v>
      </c>
      <c r="F190" s="6" t="s">
        <v>1359</v>
      </c>
      <c r="G190" s="6" t="s">
        <v>1576</v>
      </c>
    </row>
    <row r="191" spans="5:7">
      <c r="E191" s="6" t="s">
        <v>1085</v>
      </c>
      <c r="F191" s="6" t="s">
        <v>1577</v>
      </c>
      <c r="G191" s="6" t="s">
        <v>1578</v>
      </c>
    </row>
    <row r="192" spans="5:7">
      <c r="E192" s="6" t="s">
        <v>1085</v>
      </c>
      <c r="F192" s="6" t="s">
        <v>1579</v>
      </c>
      <c r="G192" s="6" t="s">
        <v>1580</v>
      </c>
    </row>
    <row r="193" spans="5:7">
      <c r="E193" s="6" t="s">
        <v>1085</v>
      </c>
      <c r="F193" s="6" t="s">
        <v>1581</v>
      </c>
      <c r="G193" s="6" t="s">
        <v>1582</v>
      </c>
    </row>
    <row r="194" spans="5:7">
      <c r="E194" s="6" t="s">
        <v>1085</v>
      </c>
      <c r="F194" s="6" t="s">
        <v>1583</v>
      </c>
      <c r="G194" s="6" t="s">
        <v>1584</v>
      </c>
    </row>
    <row r="195" spans="5:7">
      <c r="E195" s="6" t="s">
        <v>1085</v>
      </c>
      <c r="F195" s="6" t="s">
        <v>1585</v>
      </c>
      <c r="G195" s="6" t="s">
        <v>1586</v>
      </c>
    </row>
    <row r="196" spans="5:7">
      <c r="E196" s="6" t="s">
        <v>1085</v>
      </c>
      <c r="F196" s="6" t="s">
        <v>1587</v>
      </c>
      <c r="G196" s="6" t="s">
        <v>1588</v>
      </c>
    </row>
    <row r="197" spans="5:7">
      <c r="E197" s="6" t="s">
        <v>1085</v>
      </c>
      <c r="F197" s="6" t="s">
        <v>1589</v>
      </c>
      <c r="G197" s="6" t="s">
        <v>1590</v>
      </c>
    </row>
    <row r="198" spans="5:7">
      <c r="E198" s="6" t="s">
        <v>1085</v>
      </c>
      <c r="F198" s="6" t="s">
        <v>1591</v>
      </c>
      <c r="G198" s="6" t="s">
        <v>1592</v>
      </c>
    </row>
    <row r="199" spans="5:7">
      <c r="E199" s="6" t="s">
        <v>1085</v>
      </c>
      <c r="F199" s="6" t="s">
        <v>1593</v>
      </c>
      <c r="G199" s="6" t="s">
        <v>1594</v>
      </c>
    </row>
    <row r="200" spans="5:7">
      <c r="E200" s="6" t="s">
        <v>1085</v>
      </c>
      <c r="F200" s="6" t="s">
        <v>1595</v>
      </c>
      <c r="G200" s="6" t="s">
        <v>1596</v>
      </c>
    </row>
    <row r="201" spans="5:7">
      <c r="E201" s="6" t="s">
        <v>1090</v>
      </c>
      <c r="F201" s="6" t="s">
        <v>1597</v>
      </c>
      <c r="G201" s="6" t="s">
        <v>1598</v>
      </c>
    </row>
    <row r="202" spans="5:7">
      <c r="E202" s="6" t="s">
        <v>1090</v>
      </c>
      <c r="F202" s="6" t="s">
        <v>1599</v>
      </c>
      <c r="G202" s="6" t="s">
        <v>1600</v>
      </c>
    </row>
    <row r="203" spans="5:7">
      <c r="E203" s="6" t="s">
        <v>1090</v>
      </c>
      <c r="F203" s="6" t="s">
        <v>1090</v>
      </c>
      <c r="G203" s="6" t="s">
        <v>1091</v>
      </c>
    </row>
    <row r="204" spans="5:7">
      <c r="E204" s="6" t="s">
        <v>1090</v>
      </c>
      <c r="F204" s="6" t="s">
        <v>1601</v>
      </c>
      <c r="G204" s="6" t="s">
        <v>1602</v>
      </c>
    </row>
    <row r="205" spans="5:7">
      <c r="E205" s="6" t="s">
        <v>1090</v>
      </c>
      <c r="F205" s="6" t="s">
        <v>1603</v>
      </c>
      <c r="G205" s="6" t="s">
        <v>1604</v>
      </c>
    </row>
    <row r="206" spans="5:7">
      <c r="E206" s="6" t="s">
        <v>1090</v>
      </c>
      <c r="F206" s="6" t="s">
        <v>1605</v>
      </c>
      <c r="G206" s="6" t="s">
        <v>1606</v>
      </c>
    </row>
    <row r="207" spans="5:7">
      <c r="E207" s="6" t="s">
        <v>1090</v>
      </c>
      <c r="F207" s="6" t="s">
        <v>1607</v>
      </c>
      <c r="G207" s="6" t="s">
        <v>1608</v>
      </c>
    </row>
    <row r="208" spans="5:7">
      <c r="E208" s="6" t="s">
        <v>1090</v>
      </c>
      <c r="F208" s="6" t="s">
        <v>1609</v>
      </c>
      <c r="G208" s="6" t="s">
        <v>1610</v>
      </c>
    </row>
    <row r="209" spans="5:7">
      <c r="E209" s="6" t="s">
        <v>1090</v>
      </c>
      <c r="F209" s="6" t="s">
        <v>1611</v>
      </c>
      <c r="G209" s="6" t="s">
        <v>1612</v>
      </c>
    </row>
    <row r="210" spans="5:7">
      <c r="E210" s="6" t="s">
        <v>1090</v>
      </c>
      <c r="F210" s="6" t="s">
        <v>1613</v>
      </c>
      <c r="G210" s="6" t="s">
        <v>1614</v>
      </c>
    </row>
    <row r="211" spans="5:7">
      <c r="E211" s="6" t="s">
        <v>1090</v>
      </c>
      <c r="F211" s="6" t="s">
        <v>1615</v>
      </c>
      <c r="G211" s="6" t="s">
        <v>1616</v>
      </c>
    </row>
    <row r="212" spans="5:7">
      <c r="E212" s="6" t="s">
        <v>1090</v>
      </c>
      <c r="F212" s="6" t="s">
        <v>1617</v>
      </c>
      <c r="G212" s="6" t="s">
        <v>1618</v>
      </c>
    </row>
    <row r="213" spans="5:7">
      <c r="E213" s="6" t="s">
        <v>1090</v>
      </c>
      <c r="F213" s="6" t="s">
        <v>1365</v>
      </c>
      <c r="G213" s="6" t="s">
        <v>1619</v>
      </c>
    </row>
    <row r="214" spans="5:7">
      <c r="E214" s="6" t="s">
        <v>1090</v>
      </c>
      <c r="F214" s="6" t="s">
        <v>1620</v>
      </c>
      <c r="G214" s="6" t="s">
        <v>1621</v>
      </c>
    </row>
    <row r="215" spans="5:7">
      <c r="E215" s="6" t="s">
        <v>1095</v>
      </c>
      <c r="F215" s="6" t="s">
        <v>1622</v>
      </c>
      <c r="G215" s="6" t="s">
        <v>1623</v>
      </c>
    </row>
    <row r="216" spans="5:7">
      <c r="E216" s="6" t="s">
        <v>1095</v>
      </c>
      <c r="F216" s="6" t="s">
        <v>1624</v>
      </c>
      <c r="G216" s="6" t="s">
        <v>1625</v>
      </c>
    </row>
    <row r="217" spans="5:7">
      <c r="E217" s="6" t="s">
        <v>1095</v>
      </c>
      <c r="F217" s="6" t="s">
        <v>1095</v>
      </c>
      <c r="G217" s="6" t="s">
        <v>1096</v>
      </c>
    </row>
    <row r="218" spans="5:7">
      <c r="E218" s="6" t="s">
        <v>1095</v>
      </c>
      <c r="F218" s="6" t="s">
        <v>1626</v>
      </c>
      <c r="G218" s="6" t="s">
        <v>1627</v>
      </c>
    </row>
    <row r="219" spans="5:7">
      <c r="E219" s="6" t="s">
        <v>1095</v>
      </c>
      <c r="F219" s="6" t="s">
        <v>1628</v>
      </c>
      <c r="G219" s="6" t="s">
        <v>1629</v>
      </c>
    </row>
    <row r="220" spans="5:7">
      <c r="E220" s="6" t="s">
        <v>1095</v>
      </c>
      <c r="F220" s="6" t="s">
        <v>1630</v>
      </c>
      <c r="G220" s="6" t="s">
        <v>1631</v>
      </c>
    </row>
    <row r="221" spans="5:7">
      <c r="E221" s="6" t="s">
        <v>1095</v>
      </c>
      <c r="F221" s="6" t="s">
        <v>1632</v>
      </c>
      <c r="G221" s="6" t="s">
        <v>1633</v>
      </c>
    </row>
    <row r="222" spans="5:7">
      <c r="E222" s="6" t="s">
        <v>1095</v>
      </c>
      <c r="F222" s="6" t="s">
        <v>1634</v>
      </c>
      <c r="G222" s="6" t="s">
        <v>1635</v>
      </c>
    </row>
    <row r="223" spans="5:7">
      <c r="E223" s="6" t="s">
        <v>1095</v>
      </c>
      <c r="F223" s="6" t="s">
        <v>1636</v>
      </c>
      <c r="G223" s="6" t="s">
        <v>1637</v>
      </c>
    </row>
    <row r="224" spans="5:7">
      <c r="E224" s="6" t="s">
        <v>1095</v>
      </c>
      <c r="F224" s="6" t="s">
        <v>1638</v>
      </c>
      <c r="G224" s="6" t="s">
        <v>1639</v>
      </c>
    </row>
    <row r="225" spans="5:7">
      <c r="E225" s="6" t="s">
        <v>1095</v>
      </c>
      <c r="F225" s="6" t="s">
        <v>1640</v>
      </c>
      <c r="G225" s="6" t="s">
        <v>1641</v>
      </c>
    </row>
    <row r="226" spans="5:7">
      <c r="E226" s="6" t="s">
        <v>1095</v>
      </c>
      <c r="F226" s="6" t="s">
        <v>1642</v>
      </c>
      <c r="G226" s="6" t="s">
        <v>1643</v>
      </c>
    </row>
    <row r="227" spans="5:7">
      <c r="E227" s="6" t="s">
        <v>1095</v>
      </c>
      <c r="F227" s="6" t="s">
        <v>1644</v>
      </c>
      <c r="G227" s="6" t="s">
        <v>1645</v>
      </c>
    </row>
    <row r="228" spans="5:7">
      <c r="E228" s="6" t="s">
        <v>1095</v>
      </c>
      <c r="F228" s="6" t="s">
        <v>1646</v>
      </c>
      <c r="G228" s="6" t="s">
        <v>1647</v>
      </c>
    </row>
    <row r="229" spans="5:7">
      <c r="E229" s="6" t="s">
        <v>1095</v>
      </c>
      <c r="F229" s="6" t="s">
        <v>1648</v>
      </c>
      <c r="G229" s="6" t="s">
        <v>1649</v>
      </c>
    </row>
    <row r="230" spans="5:7">
      <c r="E230" s="6" t="s">
        <v>1095</v>
      </c>
      <c r="F230" s="6" t="s">
        <v>1650</v>
      </c>
      <c r="G230" s="6" t="s">
        <v>1651</v>
      </c>
    </row>
    <row r="231" spans="5:7">
      <c r="E231" s="6" t="s">
        <v>1100</v>
      </c>
      <c r="F231" s="6" t="s">
        <v>1652</v>
      </c>
      <c r="G231" s="6" t="s">
        <v>1653</v>
      </c>
    </row>
    <row r="232" spans="5:7">
      <c r="E232" s="6" t="s">
        <v>1100</v>
      </c>
      <c r="F232" s="6" t="s">
        <v>1654</v>
      </c>
      <c r="G232" s="6" t="s">
        <v>1655</v>
      </c>
    </row>
    <row r="233" spans="5:7">
      <c r="E233" s="6" t="s">
        <v>1100</v>
      </c>
      <c r="F233" s="6" t="s">
        <v>1100</v>
      </c>
      <c r="G233" s="6" t="s">
        <v>1101</v>
      </c>
    </row>
    <row r="234" spans="5:7">
      <c r="E234" s="6" t="s">
        <v>1100</v>
      </c>
      <c r="F234" s="6" t="s">
        <v>1656</v>
      </c>
      <c r="G234" s="6" t="s">
        <v>1657</v>
      </c>
    </row>
    <row r="235" spans="5:7">
      <c r="E235" s="6" t="s">
        <v>1100</v>
      </c>
      <c r="F235" s="6" t="s">
        <v>1658</v>
      </c>
      <c r="G235" s="6" t="s">
        <v>1659</v>
      </c>
    </row>
    <row r="236" spans="5:7">
      <c r="E236" s="6" t="s">
        <v>1100</v>
      </c>
      <c r="F236" s="6" t="s">
        <v>1660</v>
      </c>
      <c r="G236" s="6" t="s">
        <v>1661</v>
      </c>
    </row>
    <row r="237" spans="5:7">
      <c r="E237" s="6" t="s">
        <v>1100</v>
      </c>
      <c r="F237" s="6" t="s">
        <v>1662</v>
      </c>
      <c r="G237" s="6" t="s">
        <v>1663</v>
      </c>
    </row>
    <row r="238" spans="5:7">
      <c r="E238" s="6" t="s">
        <v>1100</v>
      </c>
      <c r="F238" s="6" t="s">
        <v>1664</v>
      </c>
      <c r="G238" s="6" t="s">
        <v>1665</v>
      </c>
    </row>
    <row r="239" spans="5:7">
      <c r="E239" s="6" t="s">
        <v>1100</v>
      </c>
      <c r="F239" s="6" t="s">
        <v>1666</v>
      </c>
      <c r="G239" s="6" t="s">
        <v>1667</v>
      </c>
    </row>
    <row r="240" spans="5:7">
      <c r="E240" s="6" t="s">
        <v>1100</v>
      </c>
      <c r="F240" s="6" t="s">
        <v>1668</v>
      </c>
      <c r="G240" s="6" t="s">
        <v>1669</v>
      </c>
    </row>
    <row r="241" spans="5:7">
      <c r="E241" s="6" t="s">
        <v>1100</v>
      </c>
      <c r="F241" s="6" t="s">
        <v>1670</v>
      </c>
      <c r="G241" s="6" t="s">
        <v>1671</v>
      </c>
    </row>
    <row r="242" spans="5:7">
      <c r="E242" s="6" t="s">
        <v>1100</v>
      </c>
      <c r="F242" s="6" t="s">
        <v>1672</v>
      </c>
      <c r="G242" s="6" t="s">
        <v>1673</v>
      </c>
    </row>
    <row r="243" spans="5:7">
      <c r="E243" s="6" t="s">
        <v>1100</v>
      </c>
      <c r="F243" s="6" t="s">
        <v>1674</v>
      </c>
      <c r="G243" s="6" t="s">
        <v>1675</v>
      </c>
    </row>
    <row r="244" spans="5:7">
      <c r="E244" s="6" t="s">
        <v>1100</v>
      </c>
      <c r="F244" s="6" t="s">
        <v>1676</v>
      </c>
      <c r="G244" s="6" t="s">
        <v>1677</v>
      </c>
    </row>
    <row r="245" spans="5:7">
      <c r="E245" s="6" t="s">
        <v>1100</v>
      </c>
      <c r="F245" s="6" t="s">
        <v>1678</v>
      </c>
      <c r="G245" s="6" t="s">
        <v>1679</v>
      </c>
    </row>
    <row r="246" spans="5:7">
      <c r="E246" s="6" t="s">
        <v>1100</v>
      </c>
      <c r="F246" s="6" t="s">
        <v>1680</v>
      </c>
      <c r="G246" s="6" t="s">
        <v>1681</v>
      </c>
    </row>
    <row r="247" spans="5:7">
      <c r="E247" s="6" t="s">
        <v>1105</v>
      </c>
      <c r="F247" s="6" t="s">
        <v>1682</v>
      </c>
      <c r="G247" s="6" t="s">
        <v>1683</v>
      </c>
    </row>
    <row r="248" spans="5:7">
      <c r="E248" s="6" t="s">
        <v>1105</v>
      </c>
      <c r="F248" s="6" t="s">
        <v>1105</v>
      </c>
      <c r="G248" s="6" t="s">
        <v>1106</v>
      </c>
    </row>
    <row r="249" spans="5:7">
      <c r="E249" s="6" t="s">
        <v>1105</v>
      </c>
      <c r="F249" s="6" t="s">
        <v>1684</v>
      </c>
      <c r="G249" s="6" t="s">
        <v>1685</v>
      </c>
    </row>
    <row r="250" spans="5:7">
      <c r="E250" s="6" t="s">
        <v>1105</v>
      </c>
      <c r="F250" s="6" t="s">
        <v>1686</v>
      </c>
      <c r="G250" s="6" t="s">
        <v>1687</v>
      </c>
    </row>
    <row r="251" spans="5:7">
      <c r="E251" s="6" t="s">
        <v>1105</v>
      </c>
      <c r="F251" s="6" t="s">
        <v>1688</v>
      </c>
      <c r="G251" s="6" t="s">
        <v>1689</v>
      </c>
    </row>
    <row r="252" spans="5:7">
      <c r="E252" s="6" t="s">
        <v>1105</v>
      </c>
      <c r="F252" s="6" t="s">
        <v>1690</v>
      </c>
      <c r="G252" s="6" t="s">
        <v>1691</v>
      </c>
    </row>
    <row r="253" spans="5:7">
      <c r="E253" s="6" t="s">
        <v>1105</v>
      </c>
      <c r="F253" s="6" t="s">
        <v>1692</v>
      </c>
      <c r="G253" s="6" t="s">
        <v>1693</v>
      </c>
    </row>
    <row r="254" spans="5:7">
      <c r="E254" s="6" t="s">
        <v>1105</v>
      </c>
      <c r="F254" s="6" t="s">
        <v>1694</v>
      </c>
      <c r="G254" s="6" t="s">
        <v>1695</v>
      </c>
    </row>
    <row r="255" spans="5:7">
      <c r="E255" s="6" t="s">
        <v>1105</v>
      </c>
      <c r="F255" s="6" t="s">
        <v>1581</v>
      </c>
      <c r="G255" s="6" t="s">
        <v>1696</v>
      </c>
    </row>
    <row r="256" spans="5:7">
      <c r="E256" s="6" t="s">
        <v>1105</v>
      </c>
      <c r="F256" s="6" t="s">
        <v>1697</v>
      </c>
      <c r="G256" s="6" t="s">
        <v>1698</v>
      </c>
    </row>
    <row r="257" spans="5:7">
      <c r="E257" s="6" t="s">
        <v>1105</v>
      </c>
      <c r="F257" s="6" t="s">
        <v>1699</v>
      </c>
      <c r="G257" s="6" t="s">
        <v>1700</v>
      </c>
    </row>
    <row r="258" spans="5:7">
      <c r="E258" s="6" t="s">
        <v>1105</v>
      </c>
      <c r="F258" s="6" t="s">
        <v>1269</v>
      </c>
      <c r="G258" s="6" t="s">
        <v>1701</v>
      </c>
    </row>
    <row r="259" spans="5:7">
      <c r="E259" s="6" t="s">
        <v>1105</v>
      </c>
      <c r="F259" s="6" t="s">
        <v>1702</v>
      </c>
      <c r="G259" s="6" t="s">
        <v>1703</v>
      </c>
    </row>
    <row r="260" spans="5:7">
      <c r="E260" s="6" t="s">
        <v>1105</v>
      </c>
      <c r="F260" s="6" t="s">
        <v>1704</v>
      </c>
      <c r="G260" s="6" t="s">
        <v>1705</v>
      </c>
    </row>
    <row r="261" spans="5:7">
      <c r="E261" s="6" t="s">
        <v>1105</v>
      </c>
      <c r="F261" s="6" t="s">
        <v>1706</v>
      </c>
      <c r="G261" s="6" t="s">
        <v>1707</v>
      </c>
    </row>
    <row r="262" spans="5:7">
      <c r="E262" s="6" t="s">
        <v>1105</v>
      </c>
      <c r="F262" s="6" t="s">
        <v>1708</v>
      </c>
      <c r="G262" s="6" t="s">
        <v>1709</v>
      </c>
    </row>
    <row r="263" spans="5:7">
      <c r="E263" s="6" t="s">
        <v>1105</v>
      </c>
      <c r="F263" s="6" t="s">
        <v>1710</v>
      </c>
      <c r="G263" s="6" t="s">
        <v>1711</v>
      </c>
    </row>
    <row r="264" spans="5:7">
      <c r="E264" s="6" t="s">
        <v>1110</v>
      </c>
      <c r="F264" s="6" t="s">
        <v>1712</v>
      </c>
      <c r="G264" s="6" t="s">
        <v>1713</v>
      </c>
    </row>
    <row r="265" spans="5:7">
      <c r="E265" s="6" t="s">
        <v>1110</v>
      </c>
      <c r="F265" s="6" t="s">
        <v>1110</v>
      </c>
      <c r="G265" s="6" t="s">
        <v>1111</v>
      </c>
    </row>
    <row r="266" spans="5:7">
      <c r="E266" s="6" t="s">
        <v>1110</v>
      </c>
      <c r="F266" s="6" t="s">
        <v>1714</v>
      </c>
      <c r="G266" s="6" t="s">
        <v>1715</v>
      </c>
    </row>
    <row r="267" spans="5:7">
      <c r="E267" s="6" t="s">
        <v>1110</v>
      </c>
      <c r="F267" s="6" t="s">
        <v>1716</v>
      </c>
      <c r="G267" s="6" t="s">
        <v>1717</v>
      </c>
    </row>
    <row r="268" spans="5:7">
      <c r="E268" s="6" t="s">
        <v>1110</v>
      </c>
      <c r="F268" s="6" t="s">
        <v>1718</v>
      </c>
      <c r="G268" s="6" t="s">
        <v>1719</v>
      </c>
    </row>
    <row r="269" spans="5:7">
      <c r="E269" s="6" t="s">
        <v>1110</v>
      </c>
      <c r="F269" s="6" t="s">
        <v>1720</v>
      </c>
      <c r="G269" s="6" t="s">
        <v>1721</v>
      </c>
    </row>
    <row r="270" spans="5:7">
      <c r="E270" s="6" t="s">
        <v>1110</v>
      </c>
      <c r="F270" s="6" t="s">
        <v>1722</v>
      </c>
      <c r="G270" s="6" t="s">
        <v>1723</v>
      </c>
    </row>
    <row r="271" spans="5:7">
      <c r="E271" s="6" t="s">
        <v>1110</v>
      </c>
      <c r="F271" s="6" t="s">
        <v>1724</v>
      </c>
      <c r="G271" s="6" t="s">
        <v>1725</v>
      </c>
    </row>
    <row r="272" spans="5:7">
      <c r="E272" s="6" t="s">
        <v>1110</v>
      </c>
      <c r="F272" s="6" t="s">
        <v>1726</v>
      </c>
      <c r="G272" s="6" t="s">
        <v>1727</v>
      </c>
    </row>
    <row r="273" spans="5:7">
      <c r="E273" s="6" t="s">
        <v>1110</v>
      </c>
      <c r="F273" s="6" t="s">
        <v>1728</v>
      </c>
      <c r="G273" s="6" t="s">
        <v>1729</v>
      </c>
    </row>
    <row r="274" spans="5:7">
      <c r="E274" s="6" t="s">
        <v>1110</v>
      </c>
      <c r="F274" s="6" t="s">
        <v>1730</v>
      </c>
      <c r="G274" s="6" t="s">
        <v>1731</v>
      </c>
    </row>
    <row r="275" spans="5:7">
      <c r="E275" s="6" t="s">
        <v>1110</v>
      </c>
      <c r="F275" s="6" t="s">
        <v>1732</v>
      </c>
      <c r="G275" s="6" t="s">
        <v>1733</v>
      </c>
    </row>
    <row r="276" spans="5:7">
      <c r="E276" s="6" t="s">
        <v>1110</v>
      </c>
      <c r="F276" s="6" t="s">
        <v>1734</v>
      </c>
      <c r="G276" s="6" t="s">
        <v>1735</v>
      </c>
    </row>
    <row r="277" spans="5:7">
      <c r="E277" s="6" t="s">
        <v>1115</v>
      </c>
      <c r="F277" s="6" t="s">
        <v>1736</v>
      </c>
      <c r="G277" s="6" t="s">
        <v>1737</v>
      </c>
    </row>
    <row r="278" spans="5:7">
      <c r="E278" s="6" t="s">
        <v>1115</v>
      </c>
      <c r="F278" s="6" t="s">
        <v>1738</v>
      </c>
      <c r="G278" s="6" t="s">
        <v>1739</v>
      </c>
    </row>
    <row r="279" spans="5:7">
      <c r="E279" s="6" t="s">
        <v>1115</v>
      </c>
      <c r="F279" s="6" t="s">
        <v>1115</v>
      </c>
      <c r="G279" s="6" t="s">
        <v>1116</v>
      </c>
    </row>
    <row r="280" spans="5:7">
      <c r="E280" s="6" t="s">
        <v>1115</v>
      </c>
      <c r="F280" s="6" t="s">
        <v>1740</v>
      </c>
      <c r="G280" s="6" t="s">
        <v>1741</v>
      </c>
    </row>
    <row r="281" spans="5:7">
      <c r="E281" s="6" t="s">
        <v>1115</v>
      </c>
      <c r="F281" s="6" t="s">
        <v>1742</v>
      </c>
      <c r="G281" s="6" t="s">
        <v>1743</v>
      </c>
    </row>
    <row r="282" spans="5:7">
      <c r="E282" s="6" t="s">
        <v>1115</v>
      </c>
      <c r="F282" s="6" t="s">
        <v>1744</v>
      </c>
      <c r="G282" s="6" t="s">
        <v>1745</v>
      </c>
    </row>
    <row r="283" spans="5:7">
      <c r="E283" s="6" t="s">
        <v>1115</v>
      </c>
      <c r="F283" s="6" t="s">
        <v>1746</v>
      </c>
      <c r="G283" s="6" t="s">
        <v>1747</v>
      </c>
    </row>
    <row r="284" spans="5:7">
      <c r="E284" s="6" t="s">
        <v>1115</v>
      </c>
      <c r="F284" s="6" t="s">
        <v>1748</v>
      </c>
      <c r="G284" s="6" t="s">
        <v>1749</v>
      </c>
    </row>
    <row r="285" spans="5:7">
      <c r="E285" s="6" t="s">
        <v>1115</v>
      </c>
      <c r="F285" s="6" t="s">
        <v>1750</v>
      </c>
      <c r="G285" s="6" t="s">
        <v>1751</v>
      </c>
    </row>
    <row r="286" spans="5:7">
      <c r="E286" s="6" t="s">
        <v>1115</v>
      </c>
      <c r="F286" s="6" t="s">
        <v>1752</v>
      </c>
      <c r="G286" s="6" t="s">
        <v>1753</v>
      </c>
    </row>
    <row r="287" spans="5:7">
      <c r="E287" s="6" t="s">
        <v>1115</v>
      </c>
      <c r="F287" s="6" t="s">
        <v>1754</v>
      </c>
      <c r="G287" s="6" t="s">
        <v>1755</v>
      </c>
    </row>
    <row r="288" spans="5:7">
      <c r="E288" s="6" t="s">
        <v>1115</v>
      </c>
      <c r="F288" s="6" t="s">
        <v>1756</v>
      </c>
      <c r="G288" s="6" t="s">
        <v>1757</v>
      </c>
    </row>
    <row r="289" spans="5:7">
      <c r="E289" s="6" t="s">
        <v>1115</v>
      </c>
      <c r="F289" s="6" t="s">
        <v>1758</v>
      </c>
      <c r="G289" s="6" t="s">
        <v>1759</v>
      </c>
    </row>
    <row r="290" spans="5:7">
      <c r="E290" s="6" t="s">
        <v>1115</v>
      </c>
      <c r="F290" s="6" t="s">
        <v>1760</v>
      </c>
      <c r="G290" s="6" t="s">
        <v>1761</v>
      </c>
    </row>
    <row r="291" spans="5:7">
      <c r="E291" s="6" t="s">
        <v>1120</v>
      </c>
      <c r="F291" s="6" t="s">
        <v>1053</v>
      </c>
      <c r="G291" s="6" t="s">
        <v>1762</v>
      </c>
    </row>
    <row r="292" spans="5:7">
      <c r="E292" s="6" t="s">
        <v>1120</v>
      </c>
      <c r="F292" s="6" t="s">
        <v>1763</v>
      </c>
      <c r="G292" s="6" t="s">
        <v>1764</v>
      </c>
    </row>
    <row r="293" spans="5:7">
      <c r="E293" s="6" t="s">
        <v>1120</v>
      </c>
      <c r="F293" s="6" t="s">
        <v>1765</v>
      </c>
      <c r="G293" s="6" t="s">
        <v>1766</v>
      </c>
    </row>
    <row r="294" spans="5:7">
      <c r="E294" s="6" t="s">
        <v>1120</v>
      </c>
      <c r="F294" s="6" t="s">
        <v>1767</v>
      </c>
      <c r="G294" s="6" t="s">
        <v>1768</v>
      </c>
    </row>
    <row r="295" spans="5:7">
      <c r="E295" s="6" t="s">
        <v>1120</v>
      </c>
      <c r="F295" s="6" t="s">
        <v>1120</v>
      </c>
      <c r="G295" s="6" t="s">
        <v>1121</v>
      </c>
    </row>
    <row r="296" spans="5:7">
      <c r="E296" s="6" t="s">
        <v>1120</v>
      </c>
      <c r="F296" s="6" t="s">
        <v>1769</v>
      </c>
      <c r="G296" s="6" t="s">
        <v>1770</v>
      </c>
    </row>
    <row r="297" spans="5:7">
      <c r="E297" s="6" t="s">
        <v>1120</v>
      </c>
      <c r="F297" s="6" t="s">
        <v>1771</v>
      </c>
      <c r="G297" s="6" t="s">
        <v>1772</v>
      </c>
    </row>
    <row r="298" spans="5:7">
      <c r="E298" s="6" t="s">
        <v>1120</v>
      </c>
      <c r="F298" s="6" t="s">
        <v>1773</v>
      </c>
      <c r="G298" s="6" t="s">
        <v>1774</v>
      </c>
    </row>
    <row r="299" spans="5:7">
      <c r="E299" s="6" t="s">
        <v>1120</v>
      </c>
      <c r="F299" s="6" t="s">
        <v>1775</v>
      </c>
      <c r="G299" s="6" t="s">
        <v>1776</v>
      </c>
    </row>
    <row r="300" spans="5:7">
      <c r="E300" s="6" t="s">
        <v>1120</v>
      </c>
      <c r="F300" s="6" t="s">
        <v>1777</v>
      </c>
      <c r="G300" s="6" t="s">
        <v>1778</v>
      </c>
    </row>
    <row r="301" spans="5:7">
      <c r="E301" s="6" t="s">
        <v>1120</v>
      </c>
      <c r="F301" s="6" t="s">
        <v>1779</v>
      </c>
      <c r="G301" s="6" t="s">
        <v>1780</v>
      </c>
    </row>
    <row r="302" spans="5:7">
      <c r="E302" s="6" t="s">
        <v>1120</v>
      </c>
      <c r="F302" s="6" t="s">
        <v>1781</v>
      </c>
      <c r="G302" s="6" t="s">
        <v>1782</v>
      </c>
    </row>
    <row r="303" spans="5:7">
      <c r="E303" s="6" t="s">
        <v>1120</v>
      </c>
      <c r="F303" s="6" t="s">
        <v>1783</v>
      </c>
      <c r="G303" s="6" t="s">
        <v>1784</v>
      </c>
    </row>
    <row r="304" spans="5:7">
      <c r="E304" s="6" t="s">
        <v>1125</v>
      </c>
      <c r="F304" s="6" t="s">
        <v>1785</v>
      </c>
      <c r="G304" s="6" t="s">
        <v>1786</v>
      </c>
    </row>
    <row r="305" spans="5:7">
      <c r="E305" s="6" t="s">
        <v>1125</v>
      </c>
      <c r="F305" s="6" t="s">
        <v>1787</v>
      </c>
      <c r="G305" s="6" t="s">
        <v>1788</v>
      </c>
    </row>
    <row r="306" spans="5:7">
      <c r="E306" s="6" t="s">
        <v>1125</v>
      </c>
      <c r="F306" s="6" t="s">
        <v>1789</v>
      </c>
      <c r="G306" s="6" t="s">
        <v>1790</v>
      </c>
    </row>
    <row r="307" spans="5:7">
      <c r="E307" s="6" t="s">
        <v>1125</v>
      </c>
      <c r="F307" s="6" t="s">
        <v>1791</v>
      </c>
      <c r="G307" s="6" t="s">
        <v>1792</v>
      </c>
    </row>
    <row r="308" spans="5:7">
      <c r="E308" s="6" t="s">
        <v>1125</v>
      </c>
      <c r="F308" s="6" t="s">
        <v>1125</v>
      </c>
      <c r="G308" s="6" t="s">
        <v>1126</v>
      </c>
    </row>
    <row r="309" spans="5:7">
      <c r="E309" s="6" t="s">
        <v>1125</v>
      </c>
      <c r="F309" s="6" t="s">
        <v>1793</v>
      </c>
      <c r="G309" s="6" t="s">
        <v>1794</v>
      </c>
    </row>
    <row r="310" spans="5:7">
      <c r="E310" s="6" t="s">
        <v>1125</v>
      </c>
      <c r="F310" s="6" t="s">
        <v>1795</v>
      </c>
      <c r="G310" s="6" t="s">
        <v>1796</v>
      </c>
    </row>
    <row r="311" spans="5:7">
      <c r="E311" s="6" t="s">
        <v>1125</v>
      </c>
      <c r="F311" s="6" t="s">
        <v>1797</v>
      </c>
      <c r="G311" s="6" t="s">
        <v>1798</v>
      </c>
    </row>
    <row r="312" spans="5:7">
      <c r="E312" s="6" t="s">
        <v>1125</v>
      </c>
      <c r="F312" s="6" t="s">
        <v>1799</v>
      </c>
      <c r="G312" s="6" t="s">
        <v>1800</v>
      </c>
    </row>
    <row r="313" spans="5:7">
      <c r="E313" s="6" t="s">
        <v>1125</v>
      </c>
      <c r="F313" s="6" t="s">
        <v>1801</v>
      </c>
      <c r="G313" s="6" t="s">
        <v>1802</v>
      </c>
    </row>
    <row r="314" spans="5:7">
      <c r="E314" s="6" t="s">
        <v>1125</v>
      </c>
      <c r="F314" s="6" t="s">
        <v>1803</v>
      </c>
      <c r="G314" s="6" t="s">
        <v>1804</v>
      </c>
    </row>
    <row r="315" spans="5:7">
      <c r="E315" s="6" t="s">
        <v>1125</v>
      </c>
      <c r="F315" s="6" t="s">
        <v>1805</v>
      </c>
      <c r="G315" s="6" t="s">
        <v>1806</v>
      </c>
    </row>
    <row r="316" spans="5:7">
      <c r="E316" s="6" t="s">
        <v>1125</v>
      </c>
      <c r="F316" s="6" t="s">
        <v>1807</v>
      </c>
      <c r="G316" s="6" t="s">
        <v>1808</v>
      </c>
    </row>
    <row r="317" spans="5:7">
      <c r="E317" s="6" t="s">
        <v>1125</v>
      </c>
      <c r="F317" s="6" t="s">
        <v>1201</v>
      </c>
      <c r="G317" s="6" t="s">
        <v>1809</v>
      </c>
    </row>
    <row r="318" spans="5:7">
      <c r="E318" s="6" t="s">
        <v>1125</v>
      </c>
      <c r="F318" s="6" t="s">
        <v>1810</v>
      </c>
      <c r="G318" s="6" t="s">
        <v>1811</v>
      </c>
    </row>
    <row r="319" spans="5:7">
      <c r="E319" s="6" t="s">
        <v>1125</v>
      </c>
      <c r="F319" s="6" t="s">
        <v>1812</v>
      </c>
      <c r="G319" s="6" t="s">
        <v>1813</v>
      </c>
    </row>
    <row r="320" spans="5:7">
      <c r="E320" s="6" t="s">
        <v>1125</v>
      </c>
      <c r="F320" s="6" t="s">
        <v>1814</v>
      </c>
      <c r="G320" s="6" t="s">
        <v>1815</v>
      </c>
    </row>
    <row r="321" spans="5:7">
      <c r="E321" s="6" t="s">
        <v>1128</v>
      </c>
      <c r="F321" s="6" t="s">
        <v>1128</v>
      </c>
      <c r="G321" s="6" t="s">
        <v>1129</v>
      </c>
    </row>
    <row r="322" spans="5:7">
      <c r="E322" s="6" t="s">
        <v>1133</v>
      </c>
      <c r="F322" s="6" t="s">
        <v>1133</v>
      </c>
      <c r="G322" s="6" t="s">
        <v>1134</v>
      </c>
    </row>
    <row r="323" spans="5:7">
      <c r="E323" s="6" t="s">
        <v>1138</v>
      </c>
      <c r="F323" s="6" t="s">
        <v>1138</v>
      </c>
      <c r="G323" s="6" t="s">
        <v>1139</v>
      </c>
    </row>
    <row r="324" spans="5:7">
      <c r="E324" s="6" t="s">
        <v>1143</v>
      </c>
      <c r="F324" s="6" t="s">
        <v>1143</v>
      </c>
      <c r="G324" s="6" t="s">
        <v>1144</v>
      </c>
    </row>
    <row r="325" spans="5:7">
      <c r="E325" s="6" t="s">
        <v>1148</v>
      </c>
      <c r="F325" s="6" t="s">
        <v>1148</v>
      </c>
      <c r="G325" s="6" t="s">
        <v>1149</v>
      </c>
    </row>
    <row r="326" spans="5:7">
      <c r="E326" s="6" t="s">
        <v>1153</v>
      </c>
      <c r="F326" s="6" t="s">
        <v>1153</v>
      </c>
      <c r="G326" s="6" t="s">
        <v>1154</v>
      </c>
    </row>
    <row r="327" spans="5:7">
      <c r="E327" s="6" t="s">
        <v>1158</v>
      </c>
      <c r="F327" s="6" t="s">
        <v>1158</v>
      </c>
      <c r="G327" s="6" t="s">
        <v>1159</v>
      </c>
    </row>
    <row r="328" spans="5:7">
      <c r="E328" s="6" t="s">
        <v>1163</v>
      </c>
      <c r="F328" s="6" t="s">
        <v>1163</v>
      </c>
      <c r="G328" s="6" t="s">
        <v>1164</v>
      </c>
    </row>
    <row r="329" spans="5:7">
      <c r="E329" s="6" t="s">
        <v>1168</v>
      </c>
      <c r="F329" s="6" t="s">
        <v>1816</v>
      </c>
      <c r="G329" s="6" t="s">
        <v>1817</v>
      </c>
    </row>
    <row r="330" spans="5:7">
      <c r="E330" s="6" t="s">
        <v>1168</v>
      </c>
      <c r="F330" s="6" t="s">
        <v>1818</v>
      </c>
      <c r="G330" s="6" t="s">
        <v>1819</v>
      </c>
    </row>
    <row r="331" spans="5:7">
      <c r="E331" s="6" t="s">
        <v>1168</v>
      </c>
      <c r="F331" s="6" t="s">
        <v>1820</v>
      </c>
      <c r="G331" s="6" t="s">
        <v>1821</v>
      </c>
    </row>
    <row r="332" spans="5:7">
      <c r="E332" s="6" t="s">
        <v>1168</v>
      </c>
      <c r="F332" s="6" t="s">
        <v>1168</v>
      </c>
      <c r="G332" s="6" t="s">
        <v>1169</v>
      </c>
    </row>
    <row r="333" spans="5:7">
      <c r="E333" s="6" t="s">
        <v>1168</v>
      </c>
      <c r="F333" s="6" t="s">
        <v>1822</v>
      </c>
      <c r="G333" s="6" t="s">
        <v>1823</v>
      </c>
    </row>
    <row r="334" spans="5:7">
      <c r="E334" s="6" t="s">
        <v>1168</v>
      </c>
      <c r="F334" s="6" t="s">
        <v>1824</v>
      </c>
      <c r="G334" s="6" t="s">
        <v>1825</v>
      </c>
    </row>
    <row r="335" spans="5:7">
      <c r="E335" s="6" t="s">
        <v>1168</v>
      </c>
      <c r="F335" s="6" t="s">
        <v>1826</v>
      </c>
      <c r="G335" s="6" t="s">
        <v>1827</v>
      </c>
    </row>
    <row r="336" spans="5:7">
      <c r="E336" s="6" t="s">
        <v>1168</v>
      </c>
      <c r="F336" s="6" t="s">
        <v>1828</v>
      </c>
      <c r="G336" s="6" t="s">
        <v>1829</v>
      </c>
    </row>
    <row r="337" spans="5:7">
      <c r="E337" s="6" t="s">
        <v>1168</v>
      </c>
      <c r="F337" s="6" t="s">
        <v>1830</v>
      </c>
      <c r="G337" s="6" t="s">
        <v>1831</v>
      </c>
    </row>
    <row r="338" spans="5:7">
      <c r="E338" s="6" t="s">
        <v>1168</v>
      </c>
      <c r="F338" s="6" t="s">
        <v>1832</v>
      </c>
      <c r="G338" s="6" t="s">
        <v>1833</v>
      </c>
    </row>
    <row r="339" spans="5:7">
      <c r="E339" s="6" t="s">
        <v>1168</v>
      </c>
      <c r="F339" s="6" t="s">
        <v>1834</v>
      </c>
      <c r="G339" s="6" t="s">
        <v>1835</v>
      </c>
    </row>
    <row r="340" spans="5:7">
      <c r="E340" s="6" t="s">
        <v>1168</v>
      </c>
      <c r="F340" s="6" t="s">
        <v>1836</v>
      </c>
      <c r="G340" s="6" t="s">
        <v>1837</v>
      </c>
    </row>
    <row r="341" spans="5:7">
      <c r="E341" s="6" t="s">
        <v>1168</v>
      </c>
      <c r="F341" s="6" t="s">
        <v>1191</v>
      </c>
      <c r="G341" s="6" t="s">
        <v>1838</v>
      </c>
    </row>
    <row r="342" spans="5:7">
      <c r="E342" s="6" t="s">
        <v>1168</v>
      </c>
      <c r="F342" s="6" t="s">
        <v>1522</v>
      </c>
      <c r="G342" s="6" t="s">
        <v>1839</v>
      </c>
    </row>
    <row r="343" spans="5:7">
      <c r="E343" s="6" t="s">
        <v>1168</v>
      </c>
      <c r="F343" s="6" t="s">
        <v>1840</v>
      </c>
      <c r="G343" s="6" t="s">
        <v>1841</v>
      </c>
    </row>
    <row r="344" spans="5:7">
      <c r="E344" s="6" t="s">
        <v>1168</v>
      </c>
      <c r="F344" s="6" t="s">
        <v>1842</v>
      </c>
      <c r="G344" s="6" t="s">
        <v>1843</v>
      </c>
    </row>
    <row r="345" spans="5:7">
      <c r="E345" s="6" t="s">
        <v>1168</v>
      </c>
      <c r="F345" s="6" t="s">
        <v>1844</v>
      </c>
      <c r="G345" s="6" t="s">
        <v>1845</v>
      </c>
    </row>
    <row r="346" spans="5:7">
      <c r="E346" s="6" t="s">
        <v>1168</v>
      </c>
      <c r="F346" s="6" t="s">
        <v>1846</v>
      </c>
      <c r="G346" s="6" t="s">
        <v>1847</v>
      </c>
    </row>
    <row r="347" spans="5:7">
      <c r="E347" s="6" t="s">
        <v>1173</v>
      </c>
      <c r="F347" s="6" t="s">
        <v>1848</v>
      </c>
      <c r="G347" s="6" t="s">
        <v>1849</v>
      </c>
    </row>
    <row r="348" spans="5:7">
      <c r="E348" s="6" t="s">
        <v>1173</v>
      </c>
      <c r="F348" s="6" t="s">
        <v>1850</v>
      </c>
      <c r="G348" s="6" t="s">
        <v>1851</v>
      </c>
    </row>
    <row r="349" spans="5:7">
      <c r="E349" s="6" t="s">
        <v>1173</v>
      </c>
      <c r="F349" s="6" t="s">
        <v>1173</v>
      </c>
      <c r="G349" s="6" t="s">
        <v>1174</v>
      </c>
    </row>
    <row r="350" spans="5:7">
      <c r="E350" s="6" t="s">
        <v>1173</v>
      </c>
      <c r="F350" s="6" t="s">
        <v>1852</v>
      </c>
      <c r="G350" s="6" t="s">
        <v>1853</v>
      </c>
    </row>
    <row r="351" spans="5:7">
      <c r="E351" s="6" t="s">
        <v>1173</v>
      </c>
      <c r="F351" s="6" t="s">
        <v>1854</v>
      </c>
      <c r="G351" s="6" t="s">
        <v>1855</v>
      </c>
    </row>
    <row r="352" spans="5:7">
      <c r="E352" s="6" t="s">
        <v>1173</v>
      </c>
      <c r="F352" s="6" t="s">
        <v>1856</v>
      </c>
      <c r="G352" s="6" t="s">
        <v>1857</v>
      </c>
    </row>
    <row r="353" spans="5:7">
      <c r="E353" s="6" t="s">
        <v>1173</v>
      </c>
      <c r="F353" s="6" t="s">
        <v>1858</v>
      </c>
      <c r="G353" s="6" t="s">
        <v>1859</v>
      </c>
    </row>
    <row r="354" spans="5:7">
      <c r="E354" s="6" t="s">
        <v>1173</v>
      </c>
      <c r="F354" s="6" t="s">
        <v>1860</v>
      </c>
      <c r="G354" s="6" t="s">
        <v>1861</v>
      </c>
    </row>
    <row r="355" spans="5:7">
      <c r="E355" s="6" t="s">
        <v>1173</v>
      </c>
      <c r="F355" s="6" t="s">
        <v>1365</v>
      </c>
      <c r="G355" s="6" t="s">
        <v>1862</v>
      </c>
    </row>
    <row r="356" spans="5:7">
      <c r="E356" s="6" t="s">
        <v>1173</v>
      </c>
      <c r="F356" s="6" t="s">
        <v>1863</v>
      </c>
      <c r="G356" s="6" t="s">
        <v>1864</v>
      </c>
    </row>
    <row r="357" spans="5:7">
      <c r="E357" s="6" t="s">
        <v>1173</v>
      </c>
      <c r="F357" s="6" t="s">
        <v>1865</v>
      </c>
      <c r="G357" s="6" t="s">
        <v>1866</v>
      </c>
    </row>
    <row r="358" spans="5:7">
      <c r="E358" s="6" t="s">
        <v>1173</v>
      </c>
      <c r="F358" s="6" t="s">
        <v>1867</v>
      </c>
      <c r="G358" s="6" t="s">
        <v>1868</v>
      </c>
    </row>
    <row r="359" spans="5:7">
      <c r="E359" s="6" t="s">
        <v>1173</v>
      </c>
      <c r="F359" s="6" t="s">
        <v>1869</v>
      </c>
      <c r="G359" s="6" t="s">
        <v>1870</v>
      </c>
    </row>
    <row r="360" spans="5:7">
      <c r="E360" s="6" t="s">
        <v>1173</v>
      </c>
      <c r="F360" s="6" t="s">
        <v>1871</v>
      </c>
      <c r="G360" s="6" t="s">
        <v>1872</v>
      </c>
    </row>
    <row r="361" spans="5:7">
      <c r="E361" s="6" t="s">
        <v>1178</v>
      </c>
      <c r="F361" s="6" t="s">
        <v>1873</v>
      </c>
      <c r="G361" s="6" t="s">
        <v>1874</v>
      </c>
    </row>
    <row r="362" spans="5:7">
      <c r="E362" s="6" t="s">
        <v>1178</v>
      </c>
      <c r="F362" s="6" t="s">
        <v>1875</v>
      </c>
      <c r="G362" s="6" t="s">
        <v>1876</v>
      </c>
    </row>
    <row r="363" spans="5:7">
      <c r="E363" s="6" t="s">
        <v>1178</v>
      </c>
      <c r="F363" s="6" t="s">
        <v>1877</v>
      </c>
      <c r="G363" s="6" t="s">
        <v>1878</v>
      </c>
    </row>
    <row r="364" spans="5:7">
      <c r="E364" s="6" t="s">
        <v>1178</v>
      </c>
      <c r="F364" s="6" t="s">
        <v>1178</v>
      </c>
      <c r="G364" s="6" t="s">
        <v>1179</v>
      </c>
    </row>
    <row r="365" spans="5:7">
      <c r="E365" s="6" t="s">
        <v>1178</v>
      </c>
      <c r="F365" s="6" t="s">
        <v>1879</v>
      </c>
      <c r="G365" s="6" t="s">
        <v>1880</v>
      </c>
    </row>
    <row r="366" spans="5:7">
      <c r="E366" s="6" t="s">
        <v>1178</v>
      </c>
      <c r="F366" s="6" t="s">
        <v>1881</v>
      </c>
      <c r="G366" s="6" t="s">
        <v>1882</v>
      </c>
    </row>
    <row r="367" spans="5:7">
      <c r="E367" s="6" t="s">
        <v>1178</v>
      </c>
      <c r="F367" s="6" t="s">
        <v>1636</v>
      </c>
      <c r="G367" s="6" t="s">
        <v>1883</v>
      </c>
    </row>
    <row r="368" spans="5:7">
      <c r="E368" s="6" t="s">
        <v>1178</v>
      </c>
      <c r="F368" s="6" t="s">
        <v>1884</v>
      </c>
      <c r="G368" s="6" t="s">
        <v>1885</v>
      </c>
    </row>
    <row r="369" spans="5:7">
      <c r="E369" s="6" t="s">
        <v>1178</v>
      </c>
      <c r="F369" s="6" t="s">
        <v>1886</v>
      </c>
      <c r="G369" s="6" t="s">
        <v>1887</v>
      </c>
    </row>
    <row r="370" spans="5:7">
      <c r="E370" s="6" t="s">
        <v>1178</v>
      </c>
      <c r="F370" s="6" t="s">
        <v>1888</v>
      </c>
      <c r="G370" s="6" t="s">
        <v>1889</v>
      </c>
    </row>
    <row r="371" spans="5:7">
      <c r="E371" s="6" t="s">
        <v>1178</v>
      </c>
      <c r="F371" s="6" t="s">
        <v>1890</v>
      </c>
      <c r="G371" s="6" t="s">
        <v>1891</v>
      </c>
    </row>
    <row r="372" spans="5:7">
      <c r="E372" s="6" t="s">
        <v>1178</v>
      </c>
      <c r="F372" s="6" t="s">
        <v>1892</v>
      </c>
      <c r="G372" s="6" t="s">
        <v>1893</v>
      </c>
    </row>
    <row r="373" spans="5:7">
      <c r="E373" s="6" t="s">
        <v>1178</v>
      </c>
      <c r="F373" s="6" t="s">
        <v>1894</v>
      </c>
      <c r="G373" s="6" t="s">
        <v>1895</v>
      </c>
    </row>
    <row r="374" spans="5:7">
      <c r="E374" s="6" t="s">
        <v>1178</v>
      </c>
      <c r="F374" s="6" t="s">
        <v>1896</v>
      </c>
      <c r="G374" s="6" t="s">
        <v>1897</v>
      </c>
    </row>
    <row r="375" spans="5:7">
      <c r="E375" s="6" t="s">
        <v>1178</v>
      </c>
      <c r="F375" s="6" t="s">
        <v>1898</v>
      </c>
      <c r="G375" s="6" t="s">
        <v>1899</v>
      </c>
    </row>
    <row r="376" spans="5:7">
      <c r="E376" s="6" t="s">
        <v>1178</v>
      </c>
      <c r="F376" s="6" t="s">
        <v>1900</v>
      </c>
      <c r="G376" s="6" t="s">
        <v>1901</v>
      </c>
    </row>
    <row r="377" spans="5:7">
      <c r="E377" s="6" t="s">
        <v>1183</v>
      </c>
      <c r="F377" s="6" t="s">
        <v>1902</v>
      </c>
      <c r="G377" s="6" t="s">
        <v>1903</v>
      </c>
    </row>
    <row r="378" spans="5:7">
      <c r="E378" s="6" t="s">
        <v>1183</v>
      </c>
      <c r="F378" s="6" t="s">
        <v>1904</v>
      </c>
      <c r="G378" s="6" t="s">
        <v>1905</v>
      </c>
    </row>
    <row r="379" spans="5:7">
      <c r="E379" s="6" t="s">
        <v>1183</v>
      </c>
      <c r="F379" s="6" t="s">
        <v>1183</v>
      </c>
      <c r="G379" s="6" t="s">
        <v>1906</v>
      </c>
    </row>
    <row r="380" spans="5:7">
      <c r="E380" s="6" t="s">
        <v>1183</v>
      </c>
      <c r="F380" s="6" t="s">
        <v>1907</v>
      </c>
      <c r="G380" s="6" t="s">
        <v>1908</v>
      </c>
    </row>
    <row r="381" spans="5:7">
      <c r="E381" s="6" t="s">
        <v>1183</v>
      </c>
      <c r="F381" s="6" t="s">
        <v>1909</v>
      </c>
      <c r="G381" s="6" t="s">
        <v>1910</v>
      </c>
    </row>
    <row r="382" spans="5:7">
      <c r="E382" s="6" t="s">
        <v>1183</v>
      </c>
      <c r="F382" s="6" t="s">
        <v>1911</v>
      </c>
      <c r="G382" s="6" t="s">
        <v>1912</v>
      </c>
    </row>
    <row r="383" spans="5:7">
      <c r="E383" s="6" t="s">
        <v>1183</v>
      </c>
      <c r="F383" s="6" t="s">
        <v>1913</v>
      </c>
      <c r="G383" s="6" t="s">
        <v>1914</v>
      </c>
    </row>
    <row r="384" spans="5:7">
      <c r="E384" s="6" t="s">
        <v>1183</v>
      </c>
      <c r="F384" s="6" t="s">
        <v>1915</v>
      </c>
      <c r="G384" s="6" t="s">
        <v>1916</v>
      </c>
    </row>
    <row r="385" spans="5:7">
      <c r="E385" s="6" t="s">
        <v>1183</v>
      </c>
      <c r="F385" s="6" t="s">
        <v>1917</v>
      </c>
      <c r="G385" s="6" t="s">
        <v>1918</v>
      </c>
    </row>
    <row r="386" spans="5:7">
      <c r="E386" s="6" t="s">
        <v>1183</v>
      </c>
      <c r="F386" s="6" t="s">
        <v>1919</v>
      </c>
      <c r="G386" s="6" t="s">
        <v>1920</v>
      </c>
    </row>
    <row r="387" spans="5:7">
      <c r="E387" s="6" t="s">
        <v>1183</v>
      </c>
      <c r="F387" s="6" t="s">
        <v>1921</v>
      </c>
      <c r="G387" s="6" t="s">
        <v>1922</v>
      </c>
    </row>
    <row r="388" spans="5:7">
      <c r="E388" s="6" t="s">
        <v>1183</v>
      </c>
      <c r="F388" s="6" t="s">
        <v>1892</v>
      </c>
      <c r="G388" s="6" t="s">
        <v>1923</v>
      </c>
    </row>
    <row r="389" spans="5:7">
      <c r="E389" s="6" t="s">
        <v>1183</v>
      </c>
      <c r="F389" s="6" t="s">
        <v>1924</v>
      </c>
      <c r="G389" s="6" t="s">
        <v>1925</v>
      </c>
    </row>
    <row r="390" spans="5:7">
      <c r="E390" s="6" t="s">
        <v>1183</v>
      </c>
      <c r="F390" s="6" t="s">
        <v>1926</v>
      </c>
      <c r="G390" s="6" t="s">
        <v>1927</v>
      </c>
    </row>
    <row r="391" spans="5:7">
      <c r="E391" s="6" t="s">
        <v>1188</v>
      </c>
      <c r="F391" s="6" t="s">
        <v>1188</v>
      </c>
      <c r="G391" s="6" t="s">
        <v>1189</v>
      </c>
    </row>
    <row r="392" spans="5:7">
      <c r="E392" s="6" t="s">
        <v>1193</v>
      </c>
      <c r="F392" s="6" t="s">
        <v>1221</v>
      </c>
      <c r="G392" s="6" t="s">
        <v>1928</v>
      </c>
    </row>
    <row r="393" spans="5:7">
      <c r="E393" s="6" t="s">
        <v>1193</v>
      </c>
      <c r="F393" s="6" t="s">
        <v>1929</v>
      </c>
      <c r="G393" s="6" t="s">
        <v>1930</v>
      </c>
    </row>
    <row r="394" spans="5:7">
      <c r="E394" s="6" t="s">
        <v>1193</v>
      </c>
      <c r="F394" s="6" t="s">
        <v>1931</v>
      </c>
      <c r="G394" s="6" t="s">
        <v>1932</v>
      </c>
    </row>
    <row r="395" spans="5:7">
      <c r="E395" s="6" t="s">
        <v>1193</v>
      </c>
      <c r="F395" s="6" t="s">
        <v>1933</v>
      </c>
      <c r="G395" s="6" t="s">
        <v>1934</v>
      </c>
    </row>
    <row r="396" spans="5:7">
      <c r="E396" s="6" t="s">
        <v>1193</v>
      </c>
      <c r="F396" s="6" t="s">
        <v>1935</v>
      </c>
      <c r="G396" s="6" t="s">
        <v>1936</v>
      </c>
    </row>
    <row r="397" spans="5:7">
      <c r="E397" s="6" t="s">
        <v>1193</v>
      </c>
      <c r="F397" s="6" t="s">
        <v>1193</v>
      </c>
      <c r="G397" s="6" t="s">
        <v>1194</v>
      </c>
    </row>
    <row r="398" spans="5:7">
      <c r="E398" s="6" t="s">
        <v>1193</v>
      </c>
      <c r="F398" s="6" t="s">
        <v>1937</v>
      </c>
      <c r="G398" s="6" t="s">
        <v>1938</v>
      </c>
    </row>
    <row r="399" spans="5:7">
      <c r="E399" s="6" t="s">
        <v>1193</v>
      </c>
      <c r="F399" s="6" t="s">
        <v>1939</v>
      </c>
      <c r="G399" s="6" t="s">
        <v>1940</v>
      </c>
    </row>
    <row r="400" spans="5:7">
      <c r="E400" s="6" t="s">
        <v>1193</v>
      </c>
      <c r="F400" s="6" t="s">
        <v>1941</v>
      </c>
      <c r="G400" s="6" t="s">
        <v>1942</v>
      </c>
    </row>
    <row r="401" spans="5:7">
      <c r="E401" s="6" t="s">
        <v>1193</v>
      </c>
      <c r="F401" s="6" t="s">
        <v>1943</v>
      </c>
      <c r="G401" s="6" t="s">
        <v>1944</v>
      </c>
    </row>
    <row r="402" spans="5:7">
      <c r="E402" s="6" t="s">
        <v>1193</v>
      </c>
      <c r="F402" s="6" t="s">
        <v>1945</v>
      </c>
      <c r="G402" s="6" t="s">
        <v>1946</v>
      </c>
    </row>
    <row r="403" spans="5:7">
      <c r="E403" s="6" t="s">
        <v>1193</v>
      </c>
      <c r="F403" s="6" t="s">
        <v>1947</v>
      </c>
      <c r="G403" s="6" t="s">
        <v>1948</v>
      </c>
    </row>
    <row r="404" spans="5:7">
      <c r="E404" s="6" t="s">
        <v>1193</v>
      </c>
      <c r="F404" s="6" t="s">
        <v>1949</v>
      </c>
      <c r="G404" s="6" t="s">
        <v>1950</v>
      </c>
    </row>
    <row r="405" spans="5:7">
      <c r="E405" s="6" t="s">
        <v>1193</v>
      </c>
      <c r="F405" s="6" t="s">
        <v>1754</v>
      </c>
      <c r="G405" s="6" t="s">
        <v>1951</v>
      </c>
    </row>
    <row r="406" spans="5:7">
      <c r="E406" s="6" t="s">
        <v>1193</v>
      </c>
      <c r="F406" s="6" t="s">
        <v>1952</v>
      </c>
      <c r="G406" s="6" t="s">
        <v>1953</v>
      </c>
    </row>
    <row r="407" spans="5:7">
      <c r="E407" s="6" t="s">
        <v>1193</v>
      </c>
      <c r="F407" s="6" t="s">
        <v>1557</v>
      </c>
      <c r="G407" s="6" t="s">
        <v>1954</v>
      </c>
    </row>
    <row r="408" spans="5:7">
      <c r="E408" s="6" t="s">
        <v>1198</v>
      </c>
      <c r="F408" s="6" t="s">
        <v>1955</v>
      </c>
      <c r="G408" s="6" t="s">
        <v>1956</v>
      </c>
    </row>
    <row r="409" spans="5:7">
      <c r="E409" s="6" t="s">
        <v>1198</v>
      </c>
      <c r="F409" s="6" t="s">
        <v>1957</v>
      </c>
      <c r="G409" s="6" t="s">
        <v>1958</v>
      </c>
    </row>
    <row r="410" spans="5:7">
      <c r="E410" s="6" t="s">
        <v>1198</v>
      </c>
      <c r="F410" s="6" t="s">
        <v>1658</v>
      </c>
      <c r="G410" s="6" t="s">
        <v>1959</v>
      </c>
    </row>
    <row r="411" spans="5:7">
      <c r="E411" s="6" t="s">
        <v>1198</v>
      </c>
      <c r="F411" s="6" t="s">
        <v>1198</v>
      </c>
      <c r="G411" s="6" t="s">
        <v>1199</v>
      </c>
    </row>
    <row r="412" spans="5:7">
      <c r="E412" s="6" t="s">
        <v>1198</v>
      </c>
      <c r="F412" s="6" t="s">
        <v>1403</v>
      </c>
      <c r="G412" s="6" t="s">
        <v>1960</v>
      </c>
    </row>
    <row r="413" spans="5:7">
      <c r="E413" s="6" t="s">
        <v>1198</v>
      </c>
      <c r="F413" s="6" t="s">
        <v>1961</v>
      </c>
      <c r="G413" s="6" t="s">
        <v>1962</v>
      </c>
    </row>
    <row r="414" spans="5:7">
      <c r="E414" s="6" t="s">
        <v>1198</v>
      </c>
      <c r="F414" s="6" t="s">
        <v>1963</v>
      </c>
      <c r="G414" s="6" t="s">
        <v>1964</v>
      </c>
    </row>
    <row r="415" spans="5:7">
      <c r="E415" s="6" t="s">
        <v>1198</v>
      </c>
      <c r="F415" s="6" t="s">
        <v>1965</v>
      </c>
      <c r="G415" s="6" t="s">
        <v>1966</v>
      </c>
    </row>
    <row r="416" spans="5:7">
      <c r="E416" s="6" t="s">
        <v>1198</v>
      </c>
      <c r="F416" s="6" t="s">
        <v>1967</v>
      </c>
      <c r="G416" s="6" t="s">
        <v>1968</v>
      </c>
    </row>
    <row r="417" spans="5:7">
      <c r="E417" s="6" t="s">
        <v>1198</v>
      </c>
      <c r="F417" s="6" t="s">
        <v>1969</v>
      </c>
      <c r="G417" s="6" t="s">
        <v>1970</v>
      </c>
    </row>
    <row r="418" spans="5:7">
      <c r="E418" s="6" t="s">
        <v>1198</v>
      </c>
      <c r="F418" s="6" t="s">
        <v>1971</v>
      </c>
      <c r="G418" s="6" t="s">
        <v>1972</v>
      </c>
    </row>
    <row r="419" spans="5:7">
      <c r="E419" s="6" t="s">
        <v>1198</v>
      </c>
      <c r="F419" s="6" t="s">
        <v>1973</v>
      </c>
      <c r="G419" s="6" t="s">
        <v>1974</v>
      </c>
    </row>
    <row r="420" spans="5:7">
      <c r="E420" s="6" t="s">
        <v>1198</v>
      </c>
      <c r="F420" s="6" t="s">
        <v>1975</v>
      </c>
      <c r="G420" s="6" t="s">
        <v>1976</v>
      </c>
    </row>
    <row r="421" spans="5:7">
      <c r="E421" s="6" t="s">
        <v>1198</v>
      </c>
      <c r="F421" s="6" t="s">
        <v>1977</v>
      </c>
      <c r="G421" s="6" t="s">
        <v>1978</v>
      </c>
    </row>
    <row r="422" spans="5:7">
      <c r="E422" s="6" t="s">
        <v>1203</v>
      </c>
      <c r="F422" s="6" t="s">
        <v>1979</v>
      </c>
      <c r="G422" s="6" t="s">
        <v>1980</v>
      </c>
    </row>
    <row r="423" spans="5:7">
      <c r="E423" s="6" t="s">
        <v>1203</v>
      </c>
      <c r="F423" s="6" t="s">
        <v>1981</v>
      </c>
      <c r="G423" s="6" t="s">
        <v>1982</v>
      </c>
    </row>
    <row r="424" spans="5:7">
      <c r="E424" s="6" t="s">
        <v>1203</v>
      </c>
      <c r="F424" s="6" t="s">
        <v>1983</v>
      </c>
      <c r="G424" s="6" t="s">
        <v>1984</v>
      </c>
    </row>
    <row r="425" spans="5:7">
      <c r="E425" s="6" t="s">
        <v>1203</v>
      </c>
      <c r="F425" s="6" t="s">
        <v>1985</v>
      </c>
      <c r="G425" s="6" t="s">
        <v>1986</v>
      </c>
    </row>
    <row r="426" spans="5:7">
      <c r="E426" s="6" t="s">
        <v>1203</v>
      </c>
      <c r="F426" s="6" t="s">
        <v>1203</v>
      </c>
      <c r="G426" s="6" t="s">
        <v>1204</v>
      </c>
    </row>
    <row r="427" spans="5:7">
      <c r="E427" s="6" t="s">
        <v>1203</v>
      </c>
      <c r="F427" s="6" t="s">
        <v>1987</v>
      </c>
      <c r="G427" s="6" t="s">
        <v>1988</v>
      </c>
    </row>
    <row r="428" spans="5:7">
      <c r="E428" s="6" t="s">
        <v>1203</v>
      </c>
      <c r="F428" s="6" t="s">
        <v>1989</v>
      </c>
      <c r="G428" s="6" t="s">
        <v>1990</v>
      </c>
    </row>
    <row r="429" spans="5:7">
      <c r="E429" s="6" t="s">
        <v>1203</v>
      </c>
      <c r="F429" s="6" t="s">
        <v>1991</v>
      </c>
      <c r="G429" s="6" t="s">
        <v>1992</v>
      </c>
    </row>
    <row r="430" spans="5:7">
      <c r="E430" s="6" t="s">
        <v>1203</v>
      </c>
      <c r="F430" s="6" t="s">
        <v>1993</v>
      </c>
      <c r="G430" s="6" t="s">
        <v>1994</v>
      </c>
    </row>
    <row r="431" spans="5:7">
      <c r="E431" s="6" t="s">
        <v>1203</v>
      </c>
      <c r="F431" s="6" t="s">
        <v>1995</v>
      </c>
      <c r="G431" s="6" t="s">
        <v>1996</v>
      </c>
    </row>
    <row r="432" spans="5:7">
      <c r="E432" s="6" t="s">
        <v>1203</v>
      </c>
      <c r="F432" s="6" t="s">
        <v>1997</v>
      </c>
      <c r="G432" s="6" t="s">
        <v>1998</v>
      </c>
    </row>
    <row r="433" spans="5:7">
      <c r="E433" s="6" t="s">
        <v>1203</v>
      </c>
      <c r="F433" s="6" t="s">
        <v>1999</v>
      </c>
      <c r="G433" s="6" t="s">
        <v>2000</v>
      </c>
    </row>
    <row r="434" spans="5:7">
      <c r="E434" s="6" t="s">
        <v>1203</v>
      </c>
      <c r="F434" s="6" t="s">
        <v>2001</v>
      </c>
      <c r="G434" s="6" t="s">
        <v>2002</v>
      </c>
    </row>
    <row r="435" spans="5:7">
      <c r="E435" s="6" t="s">
        <v>1203</v>
      </c>
      <c r="F435" s="6" t="s">
        <v>2003</v>
      </c>
      <c r="G435" s="6" t="s">
        <v>2004</v>
      </c>
    </row>
    <row r="436" spans="5:7">
      <c r="E436" s="6" t="s">
        <v>1203</v>
      </c>
      <c r="F436" s="6" t="s">
        <v>2005</v>
      </c>
      <c r="G436" s="6" t="s">
        <v>2006</v>
      </c>
    </row>
    <row r="437" spans="5:7">
      <c r="E437" s="6" t="s">
        <v>1203</v>
      </c>
      <c r="F437" s="6" t="s">
        <v>2007</v>
      </c>
      <c r="G437" s="6" t="s">
        <v>2008</v>
      </c>
    </row>
    <row r="438" spans="5:7">
      <c r="E438" s="6" t="s">
        <v>1203</v>
      </c>
      <c r="F438" s="6" t="s">
        <v>2009</v>
      </c>
      <c r="G438" s="6" t="s">
        <v>2010</v>
      </c>
    </row>
    <row r="439" spans="5:7">
      <c r="E439" s="6" t="s">
        <v>1203</v>
      </c>
      <c r="F439" s="6" t="s">
        <v>2011</v>
      </c>
      <c r="G439" s="6" t="s">
        <v>2012</v>
      </c>
    </row>
    <row r="440" spans="5:7">
      <c r="E440" s="6" t="s">
        <v>1203</v>
      </c>
      <c r="F440" s="6" t="s">
        <v>2013</v>
      </c>
      <c r="G440" s="6" t="s">
        <v>2014</v>
      </c>
    </row>
    <row r="441" spans="5:7">
      <c r="E441" s="6" t="s">
        <v>1203</v>
      </c>
      <c r="F441" s="6" t="s">
        <v>2015</v>
      </c>
      <c r="G441" s="6" t="s">
        <v>2016</v>
      </c>
    </row>
    <row r="442" spans="5:7">
      <c r="E442" s="6" t="s">
        <v>1208</v>
      </c>
      <c r="F442" s="6" t="s">
        <v>2017</v>
      </c>
      <c r="G442" s="6" t="s">
        <v>2018</v>
      </c>
    </row>
    <row r="443" spans="5:7">
      <c r="E443" s="6" t="s">
        <v>1208</v>
      </c>
      <c r="F443" s="6" t="s">
        <v>2019</v>
      </c>
      <c r="G443" s="6" t="s">
        <v>2020</v>
      </c>
    </row>
    <row r="444" spans="5:7">
      <c r="E444" s="6" t="s">
        <v>1208</v>
      </c>
      <c r="F444" s="6" t="s">
        <v>2021</v>
      </c>
      <c r="G444" s="6" t="s">
        <v>2022</v>
      </c>
    </row>
    <row r="445" spans="5:7">
      <c r="E445" s="6" t="s">
        <v>1208</v>
      </c>
      <c r="F445" s="6" t="s">
        <v>2023</v>
      </c>
      <c r="G445" s="6" t="s">
        <v>2024</v>
      </c>
    </row>
    <row r="446" spans="5:7">
      <c r="E446" s="6" t="s">
        <v>1208</v>
      </c>
      <c r="F446" s="6" t="s">
        <v>2025</v>
      </c>
      <c r="G446" s="6" t="s">
        <v>2026</v>
      </c>
    </row>
    <row r="447" spans="5:7">
      <c r="E447" s="6" t="s">
        <v>1208</v>
      </c>
      <c r="F447" s="6" t="s">
        <v>2027</v>
      </c>
      <c r="G447" s="6" t="s">
        <v>2028</v>
      </c>
    </row>
    <row r="448" spans="5:7">
      <c r="E448" s="6" t="s">
        <v>1208</v>
      </c>
      <c r="F448" s="6" t="s">
        <v>1208</v>
      </c>
      <c r="G448" s="6" t="s">
        <v>1209</v>
      </c>
    </row>
    <row r="449" spans="5:7">
      <c r="E449" s="6" t="s">
        <v>1208</v>
      </c>
      <c r="F449" s="6" t="s">
        <v>2029</v>
      </c>
      <c r="G449" s="6" t="s">
        <v>2030</v>
      </c>
    </row>
    <row r="450" spans="5:7">
      <c r="E450" s="6" t="s">
        <v>1208</v>
      </c>
      <c r="F450" s="6" t="s">
        <v>2031</v>
      </c>
      <c r="G450" s="6" t="s">
        <v>2032</v>
      </c>
    </row>
    <row r="451" spans="5:7">
      <c r="E451" s="6" t="s">
        <v>1208</v>
      </c>
      <c r="F451" s="6" t="s">
        <v>2033</v>
      </c>
      <c r="G451" s="6" t="s">
        <v>2034</v>
      </c>
    </row>
    <row r="452" spans="5:7">
      <c r="E452" s="6" t="s">
        <v>1208</v>
      </c>
      <c r="F452" s="6" t="s">
        <v>2035</v>
      </c>
      <c r="G452" s="6" t="s">
        <v>2036</v>
      </c>
    </row>
    <row r="453" spans="5:7">
      <c r="E453" s="6" t="s">
        <v>1208</v>
      </c>
      <c r="F453" s="6" t="s">
        <v>2037</v>
      </c>
      <c r="G453" s="6" t="s">
        <v>2038</v>
      </c>
    </row>
    <row r="454" spans="5:7">
      <c r="E454" s="6" t="s">
        <v>1208</v>
      </c>
      <c r="F454" s="6" t="s">
        <v>2039</v>
      </c>
      <c r="G454" s="6" t="s">
        <v>2040</v>
      </c>
    </row>
    <row r="455" spans="5:7">
      <c r="E455" s="6" t="s">
        <v>1208</v>
      </c>
      <c r="F455" s="6" t="s">
        <v>2041</v>
      </c>
      <c r="G455" s="6" t="s">
        <v>2042</v>
      </c>
    </row>
    <row r="456" spans="5:7">
      <c r="E456" s="6" t="s">
        <v>1208</v>
      </c>
      <c r="F456" s="6" t="s">
        <v>2043</v>
      </c>
      <c r="G456" s="6" t="s">
        <v>2044</v>
      </c>
    </row>
    <row r="457" spans="5:7">
      <c r="E457" s="6" t="s">
        <v>1208</v>
      </c>
      <c r="F457" s="6" t="s">
        <v>2045</v>
      </c>
      <c r="G457" s="6" t="s">
        <v>2046</v>
      </c>
    </row>
    <row r="458" spans="5:7">
      <c r="E458" s="6" t="s">
        <v>1208</v>
      </c>
      <c r="F458" s="6" t="s">
        <v>2047</v>
      </c>
      <c r="G458" s="6" t="s">
        <v>2048</v>
      </c>
    </row>
    <row r="459" spans="5:7">
      <c r="E459" s="6" t="s">
        <v>1208</v>
      </c>
      <c r="F459" s="6" t="s">
        <v>2049</v>
      </c>
      <c r="G459" s="6" t="s">
        <v>2050</v>
      </c>
    </row>
    <row r="460" spans="5:7">
      <c r="E460" s="6" t="s">
        <v>1208</v>
      </c>
      <c r="F460" s="6" t="s">
        <v>2051</v>
      </c>
      <c r="G460" s="6" t="s">
        <v>2052</v>
      </c>
    </row>
    <row r="461" spans="5:7">
      <c r="E461" s="6" t="s">
        <v>1208</v>
      </c>
      <c r="F461" s="6" t="s">
        <v>2053</v>
      </c>
      <c r="G461" s="6" t="s">
        <v>2054</v>
      </c>
    </row>
    <row r="462" spans="5:7">
      <c r="E462" s="6" t="s">
        <v>1208</v>
      </c>
      <c r="F462" s="6" t="s">
        <v>2055</v>
      </c>
      <c r="G462" s="6" t="s">
        <v>2056</v>
      </c>
    </row>
    <row r="463" spans="5:7">
      <c r="E463" s="6" t="s">
        <v>1208</v>
      </c>
      <c r="F463" s="6" t="s">
        <v>2057</v>
      </c>
      <c r="G463" s="6" t="s">
        <v>2058</v>
      </c>
    </row>
    <row r="464" spans="5:7">
      <c r="E464" s="6" t="s">
        <v>1208</v>
      </c>
      <c r="F464" s="6" t="s">
        <v>2059</v>
      </c>
      <c r="G464" s="6" t="s">
        <v>2060</v>
      </c>
    </row>
    <row r="465" spans="5:7">
      <c r="E465" s="6" t="s">
        <v>1213</v>
      </c>
      <c r="F465" s="6" t="s">
        <v>2061</v>
      </c>
      <c r="G465" s="6" t="s">
        <v>2062</v>
      </c>
    </row>
    <row r="466" spans="5:7">
      <c r="E466" s="6" t="s">
        <v>1213</v>
      </c>
      <c r="F466" s="6" t="s">
        <v>2063</v>
      </c>
      <c r="G466" s="6" t="s">
        <v>2064</v>
      </c>
    </row>
    <row r="467" spans="5:7">
      <c r="E467" s="6" t="s">
        <v>1213</v>
      </c>
      <c r="F467" s="6" t="s">
        <v>2065</v>
      </c>
      <c r="G467" s="6" t="s">
        <v>2066</v>
      </c>
    </row>
    <row r="468" spans="5:7">
      <c r="E468" s="6" t="s">
        <v>1213</v>
      </c>
      <c r="F468" s="6" t="s">
        <v>2067</v>
      </c>
      <c r="G468" s="6" t="s">
        <v>2068</v>
      </c>
    </row>
    <row r="469" spans="5:7">
      <c r="E469" s="6" t="s">
        <v>1213</v>
      </c>
      <c r="F469" s="6" t="s">
        <v>2069</v>
      </c>
      <c r="G469" s="6" t="s">
        <v>2070</v>
      </c>
    </row>
    <row r="470" spans="5:7">
      <c r="E470" s="6" t="s">
        <v>1213</v>
      </c>
      <c r="F470" s="6" t="s">
        <v>2071</v>
      </c>
      <c r="G470" s="6" t="s">
        <v>2072</v>
      </c>
    </row>
    <row r="471" spans="5:7">
      <c r="E471" s="6" t="s">
        <v>1213</v>
      </c>
      <c r="F471" s="6" t="s">
        <v>1213</v>
      </c>
      <c r="G471" s="6" t="s">
        <v>1214</v>
      </c>
    </row>
    <row r="472" spans="5:7">
      <c r="E472" s="6" t="s">
        <v>1213</v>
      </c>
      <c r="F472" s="6" t="s">
        <v>2073</v>
      </c>
      <c r="G472" s="6" t="s">
        <v>2074</v>
      </c>
    </row>
    <row r="473" spans="5:7">
      <c r="E473" s="6" t="s">
        <v>1213</v>
      </c>
      <c r="F473" s="6" t="s">
        <v>2075</v>
      </c>
      <c r="G473" s="6" t="s">
        <v>2076</v>
      </c>
    </row>
    <row r="474" spans="5:7">
      <c r="E474" s="6" t="s">
        <v>1213</v>
      </c>
      <c r="F474" s="6" t="s">
        <v>2077</v>
      </c>
      <c r="G474" s="6" t="s">
        <v>2078</v>
      </c>
    </row>
    <row r="475" spans="5:7">
      <c r="E475" s="6" t="s">
        <v>1213</v>
      </c>
      <c r="F475" s="6" t="s">
        <v>2079</v>
      </c>
      <c r="G475" s="6" t="s">
        <v>2080</v>
      </c>
    </row>
    <row r="476" spans="5:7">
      <c r="E476" s="6" t="s">
        <v>1213</v>
      </c>
      <c r="F476" s="6" t="s">
        <v>2081</v>
      </c>
      <c r="G476" s="6" t="s">
        <v>2082</v>
      </c>
    </row>
    <row r="477" spans="5:7">
      <c r="E477" s="6" t="s">
        <v>1213</v>
      </c>
      <c r="F477" s="6" t="s">
        <v>2083</v>
      </c>
      <c r="G477" s="6" t="s">
        <v>2084</v>
      </c>
    </row>
    <row r="478" spans="5:7">
      <c r="E478" s="6" t="s">
        <v>1213</v>
      </c>
      <c r="F478" s="6" t="s">
        <v>2085</v>
      </c>
      <c r="G478" s="6" t="s">
        <v>2086</v>
      </c>
    </row>
    <row r="479" spans="5:7">
      <c r="E479" s="6" t="s">
        <v>1213</v>
      </c>
      <c r="F479" s="6" t="s">
        <v>2087</v>
      </c>
      <c r="G479" s="6" t="s">
        <v>2088</v>
      </c>
    </row>
    <row r="480" spans="5:7">
      <c r="E480" s="6" t="s">
        <v>1218</v>
      </c>
      <c r="F480" s="6" t="s">
        <v>2089</v>
      </c>
      <c r="G480" s="6" t="s">
        <v>2090</v>
      </c>
    </row>
    <row r="481" spans="5:7">
      <c r="E481" s="6" t="s">
        <v>1218</v>
      </c>
      <c r="F481" s="6" t="s">
        <v>2091</v>
      </c>
      <c r="G481" s="6" t="s">
        <v>2092</v>
      </c>
    </row>
    <row r="482" spans="5:7">
      <c r="E482" s="6" t="s">
        <v>1218</v>
      </c>
      <c r="F482" s="6" t="s">
        <v>2093</v>
      </c>
      <c r="G482" s="6" t="s">
        <v>2094</v>
      </c>
    </row>
    <row r="483" spans="5:7">
      <c r="E483" s="6" t="s">
        <v>1218</v>
      </c>
      <c r="F483" s="6" t="s">
        <v>2095</v>
      </c>
      <c r="G483" s="6" t="s">
        <v>2096</v>
      </c>
    </row>
    <row r="484" spans="5:7">
      <c r="E484" s="6" t="s">
        <v>1218</v>
      </c>
      <c r="F484" s="6" t="s">
        <v>1218</v>
      </c>
      <c r="G484" s="6" t="s">
        <v>1219</v>
      </c>
    </row>
    <row r="485" spans="5:7">
      <c r="E485" s="6" t="s">
        <v>1218</v>
      </c>
      <c r="F485" s="6" t="s">
        <v>2097</v>
      </c>
      <c r="G485" s="6" t="s">
        <v>2098</v>
      </c>
    </row>
    <row r="486" spans="5:7">
      <c r="E486" s="6" t="s">
        <v>1218</v>
      </c>
      <c r="F486" s="6" t="s">
        <v>2099</v>
      </c>
      <c r="G486" s="6" t="s">
        <v>2100</v>
      </c>
    </row>
    <row r="487" spans="5:7">
      <c r="E487" s="6" t="s">
        <v>1218</v>
      </c>
      <c r="F487" s="6" t="s">
        <v>2101</v>
      </c>
      <c r="G487" s="6" t="s">
        <v>2102</v>
      </c>
    </row>
    <row r="488" spans="5:7">
      <c r="E488" s="6" t="s">
        <v>1218</v>
      </c>
      <c r="F488" s="6" t="s">
        <v>2103</v>
      </c>
      <c r="G488" s="6" t="s">
        <v>2104</v>
      </c>
    </row>
    <row r="489" spans="5:7">
      <c r="E489" s="6" t="s">
        <v>1218</v>
      </c>
      <c r="F489" s="6" t="s">
        <v>2105</v>
      </c>
      <c r="G489" s="6" t="s">
        <v>2106</v>
      </c>
    </row>
    <row r="490" spans="5:7">
      <c r="E490" s="6" t="s">
        <v>1218</v>
      </c>
      <c r="F490" s="6" t="s">
        <v>2107</v>
      </c>
      <c r="G490" s="6" t="s">
        <v>2108</v>
      </c>
    </row>
    <row r="491" spans="5:7">
      <c r="E491" s="6" t="s">
        <v>1218</v>
      </c>
      <c r="F491" s="6" t="s">
        <v>2109</v>
      </c>
      <c r="G491" s="6" t="s">
        <v>2110</v>
      </c>
    </row>
    <row r="492" spans="5:7">
      <c r="E492" s="6" t="s">
        <v>1223</v>
      </c>
      <c r="F492" s="6" t="s">
        <v>2111</v>
      </c>
      <c r="G492" s="6" t="s">
        <v>2112</v>
      </c>
    </row>
    <row r="493" spans="5:7">
      <c r="E493" s="6" t="s">
        <v>1223</v>
      </c>
      <c r="F493" s="6" t="s">
        <v>2113</v>
      </c>
      <c r="G493" s="6" t="s">
        <v>2114</v>
      </c>
    </row>
    <row r="494" spans="5:7">
      <c r="E494" s="6" t="s">
        <v>1223</v>
      </c>
      <c r="F494" s="6" t="s">
        <v>2115</v>
      </c>
      <c r="G494" s="6" t="s">
        <v>2116</v>
      </c>
    </row>
    <row r="495" spans="5:7">
      <c r="E495" s="6" t="s">
        <v>1223</v>
      </c>
      <c r="F495" s="6" t="s">
        <v>2117</v>
      </c>
      <c r="G495" s="6" t="s">
        <v>2118</v>
      </c>
    </row>
    <row r="496" spans="5:7">
      <c r="E496" s="6" t="s">
        <v>1223</v>
      </c>
      <c r="F496" s="6" t="s">
        <v>1223</v>
      </c>
      <c r="G496" s="6" t="s">
        <v>1224</v>
      </c>
    </row>
    <row r="497" spans="5:7">
      <c r="E497" s="6" t="s">
        <v>1223</v>
      </c>
      <c r="F497" s="6" t="s">
        <v>2119</v>
      </c>
      <c r="G497" s="6" t="s">
        <v>2120</v>
      </c>
    </row>
    <row r="498" spans="5:7">
      <c r="E498" s="6" t="s">
        <v>1223</v>
      </c>
      <c r="F498" s="6" t="s">
        <v>2121</v>
      </c>
      <c r="G498" s="6" t="s">
        <v>2122</v>
      </c>
    </row>
    <row r="499" spans="5:7">
      <c r="E499" s="6" t="s">
        <v>1223</v>
      </c>
      <c r="F499" s="6" t="s">
        <v>2123</v>
      </c>
      <c r="G499" s="6" t="s">
        <v>2124</v>
      </c>
    </row>
    <row r="500" spans="5:7">
      <c r="E500" s="6" t="s">
        <v>1223</v>
      </c>
      <c r="F500" s="6" t="s">
        <v>2125</v>
      </c>
      <c r="G500" s="6" t="s">
        <v>2126</v>
      </c>
    </row>
    <row r="501" spans="5:7">
      <c r="E501" s="6" t="s">
        <v>1223</v>
      </c>
      <c r="F501" s="6" t="s">
        <v>2127</v>
      </c>
      <c r="G501" s="6" t="s">
        <v>2128</v>
      </c>
    </row>
    <row r="502" spans="5:7">
      <c r="E502" s="6" t="s">
        <v>1223</v>
      </c>
      <c r="F502" s="6" t="s">
        <v>2129</v>
      </c>
      <c r="G502" s="6" t="s">
        <v>2130</v>
      </c>
    </row>
    <row r="503" spans="5:7">
      <c r="E503" s="6" t="s">
        <v>1223</v>
      </c>
      <c r="F503" s="6" t="s">
        <v>2131</v>
      </c>
      <c r="G503" s="6" t="s">
        <v>2132</v>
      </c>
    </row>
    <row r="504" spans="5:7">
      <c r="E504" s="6" t="s">
        <v>1223</v>
      </c>
      <c r="F504" s="6" t="s">
        <v>2133</v>
      </c>
      <c r="G504" s="6" t="s">
        <v>2134</v>
      </c>
    </row>
    <row r="505" spans="5:7">
      <c r="E505" s="6" t="s">
        <v>1223</v>
      </c>
      <c r="F505" s="6" t="s">
        <v>2135</v>
      </c>
      <c r="G505" s="6" t="s">
        <v>2136</v>
      </c>
    </row>
    <row r="506" spans="5:7">
      <c r="E506" s="6" t="s">
        <v>1223</v>
      </c>
      <c r="F506" s="6" t="s">
        <v>2137</v>
      </c>
      <c r="G506" s="6" t="s">
        <v>2138</v>
      </c>
    </row>
    <row r="507" spans="5:7">
      <c r="E507" s="6" t="s">
        <v>1223</v>
      </c>
      <c r="F507" s="6" t="s">
        <v>2139</v>
      </c>
      <c r="G507" s="6" t="s">
        <v>2140</v>
      </c>
    </row>
    <row r="508" spans="5:7">
      <c r="E508" s="6" t="s">
        <v>1223</v>
      </c>
      <c r="F508" s="6" t="s">
        <v>2141</v>
      </c>
      <c r="G508" s="6" t="s">
        <v>2142</v>
      </c>
    </row>
    <row r="509" spans="5:7">
      <c r="E509" s="6" t="s">
        <v>1223</v>
      </c>
      <c r="F509" s="6" t="s">
        <v>2143</v>
      </c>
      <c r="G509" s="6" t="s">
        <v>2144</v>
      </c>
    </row>
    <row r="510" spans="5:7">
      <c r="E510" s="6" t="s">
        <v>1228</v>
      </c>
      <c r="F510" s="6" t="s">
        <v>2145</v>
      </c>
      <c r="G510" s="6" t="s">
        <v>2146</v>
      </c>
    </row>
    <row r="511" spans="5:7">
      <c r="E511" s="6" t="s">
        <v>1228</v>
      </c>
      <c r="F511" s="6" t="s">
        <v>2147</v>
      </c>
      <c r="G511" s="6" t="s">
        <v>2148</v>
      </c>
    </row>
    <row r="512" spans="5:7">
      <c r="E512" s="6" t="s">
        <v>1228</v>
      </c>
      <c r="F512" s="6" t="s">
        <v>2149</v>
      </c>
      <c r="G512" s="6" t="s">
        <v>2150</v>
      </c>
    </row>
    <row r="513" spans="5:7">
      <c r="E513" s="6" t="s">
        <v>1228</v>
      </c>
      <c r="F513" s="6" t="s">
        <v>2151</v>
      </c>
      <c r="G513" s="6" t="s">
        <v>2152</v>
      </c>
    </row>
    <row r="514" spans="5:7">
      <c r="E514" s="6" t="s">
        <v>1228</v>
      </c>
      <c r="F514" s="6" t="s">
        <v>2153</v>
      </c>
      <c r="G514" s="6" t="s">
        <v>2154</v>
      </c>
    </row>
    <row r="515" spans="5:7">
      <c r="E515" s="6" t="s">
        <v>1228</v>
      </c>
      <c r="F515" s="6" t="s">
        <v>2155</v>
      </c>
      <c r="G515" s="6" t="s">
        <v>2156</v>
      </c>
    </row>
    <row r="516" spans="5:7">
      <c r="E516" s="6" t="s">
        <v>1228</v>
      </c>
      <c r="F516" s="6" t="s">
        <v>1228</v>
      </c>
      <c r="G516" s="6" t="s">
        <v>1229</v>
      </c>
    </row>
    <row r="517" spans="5:7">
      <c r="E517" s="6" t="s">
        <v>1228</v>
      </c>
      <c r="F517" s="6" t="s">
        <v>2157</v>
      </c>
      <c r="G517" s="6" t="s">
        <v>2158</v>
      </c>
    </row>
    <row r="518" spans="5:7">
      <c r="E518" s="6" t="s">
        <v>1228</v>
      </c>
      <c r="F518" s="6" t="s">
        <v>1581</v>
      </c>
      <c r="G518" s="6" t="s">
        <v>2159</v>
      </c>
    </row>
    <row r="519" spans="5:7">
      <c r="E519" s="6" t="s">
        <v>1228</v>
      </c>
      <c r="F519" s="6" t="s">
        <v>2160</v>
      </c>
      <c r="G519" s="6" t="s">
        <v>2161</v>
      </c>
    </row>
    <row r="520" spans="5:7">
      <c r="E520" s="6" t="s">
        <v>1228</v>
      </c>
      <c r="F520" s="6" t="s">
        <v>2135</v>
      </c>
      <c r="G520" s="6" t="s">
        <v>2162</v>
      </c>
    </row>
    <row r="521" spans="5:7">
      <c r="E521" s="6" t="s">
        <v>1228</v>
      </c>
      <c r="F521" s="6" t="s">
        <v>2163</v>
      </c>
      <c r="G521" s="6" t="s">
        <v>2164</v>
      </c>
    </row>
    <row r="522" spans="5:7">
      <c r="E522" s="6" t="s">
        <v>1228</v>
      </c>
      <c r="F522" s="6" t="s">
        <v>2165</v>
      </c>
      <c r="G522" s="6" t="s">
        <v>2166</v>
      </c>
    </row>
    <row r="523" spans="5:7">
      <c r="E523" s="6" t="s">
        <v>1228</v>
      </c>
      <c r="F523" s="6" t="s">
        <v>2167</v>
      </c>
      <c r="G523" s="6" t="s">
        <v>2168</v>
      </c>
    </row>
    <row r="524" spans="5:7">
      <c r="E524" s="6" t="s">
        <v>1228</v>
      </c>
      <c r="F524" s="6" t="s">
        <v>2169</v>
      </c>
      <c r="G524" s="6" t="s">
        <v>2170</v>
      </c>
    </row>
    <row r="525" spans="5:7">
      <c r="E525" s="6" t="s">
        <v>1228</v>
      </c>
      <c r="F525" s="6" t="s">
        <v>2171</v>
      </c>
      <c r="G525" s="6" t="s">
        <v>2172</v>
      </c>
    </row>
    <row r="526" spans="5:7">
      <c r="E526" s="6" t="s">
        <v>1228</v>
      </c>
      <c r="F526" s="6" t="s">
        <v>2173</v>
      </c>
      <c r="G526" s="6" t="s">
        <v>2174</v>
      </c>
    </row>
    <row r="527" spans="5:7">
      <c r="E527" s="6" t="s">
        <v>1231</v>
      </c>
      <c r="F527" s="6" t="s">
        <v>2175</v>
      </c>
      <c r="G527" s="6" t="s">
        <v>2176</v>
      </c>
    </row>
    <row r="528" spans="5:7">
      <c r="E528" s="6" t="s">
        <v>1231</v>
      </c>
      <c r="F528" s="6" t="s">
        <v>1712</v>
      </c>
      <c r="G528" s="6" t="s">
        <v>2177</v>
      </c>
    </row>
    <row r="529" spans="5:7">
      <c r="E529" s="6" t="s">
        <v>1231</v>
      </c>
      <c r="F529" s="6" t="s">
        <v>2178</v>
      </c>
      <c r="G529" s="6" t="s">
        <v>2179</v>
      </c>
    </row>
    <row r="530" spans="5:7">
      <c r="E530" s="6" t="s">
        <v>1231</v>
      </c>
      <c r="F530" s="6" t="s">
        <v>2180</v>
      </c>
      <c r="G530" s="6" t="s">
        <v>2181</v>
      </c>
    </row>
    <row r="531" spans="5:7">
      <c r="E531" s="6" t="s">
        <v>1231</v>
      </c>
      <c r="F531" s="6" t="s">
        <v>2182</v>
      </c>
      <c r="G531" s="6" t="s">
        <v>2183</v>
      </c>
    </row>
    <row r="532" spans="5:7">
      <c r="E532" s="6" t="s">
        <v>1231</v>
      </c>
      <c r="F532" s="6" t="s">
        <v>1146</v>
      </c>
      <c r="G532" s="6" t="s">
        <v>2184</v>
      </c>
    </row>
    <row r="533" spans="5:7">
      <c r="E533" s="6" t="s">
        <v>1231</v>
      </c>
      <c r="F533" s="6" t="s">
        <v>2185</v>
      </c>
      <c r="G533" s="6" t="s">
        <v>2186</v>
      </c>
    </row>
    <row r="534" spans="5:7">
      <c r="E534" s="6" t="s">
        <v>1231</v>
      </c>
      <c r="F534" s="6" t="s">
        <v>1231</v>
      </c>
      <c r="G534" s="6" t="s">
        <v>1232</v>
      </c>
    </row>
    <row r="535" spans="5:7">
      <c r="E535" s="6" t="s">
        <v>1231</v>
      </c>
      <c r="F535" s="6" t="s">
        <v>2187</v>
      </c>
      <c r="G535" s="6" t="s">
        <v>2188</v>
      </c>
    </row>
    <row r="536" spans="5:7">
      <c r="E536" s="6" t="s">
        <v>1231</v>
      </c>
      <c r="F536" s="6" t="s">
        <v>2189</v>
      </c>
      <c r="G536" s="6" t="s">
        <v>2190</v>
      </c>
    </row>
    <row r="537" spans="5:7">
      <c r="E537" s="6" t="s">
        <v>1236</v>
      </c>
      <c r="F537" s="6" t="s">
        <v>2191</v>
      </c>
      <c r="G537" s="6" t="s">
        <v>2192</v>
      </c>
    </row>
    <row r="538" spans="5:7">
      <c r="E538" s="6" t="s">
        <v>1236</v>
      </c>
      <c r="F538" s="6" t="s">
        <v>2193</v>
      </c>
      <c r="G538" s="6" t="s">
        <v>2194</v>
      </c>
    </row>
    <row r="539" spans="5:7">
      <c r="E539" s="6" t="s">
        <v>1236</v>
      </c>
      <c r="F539" s="6" t="s">
        <v>1236</v>
      </c>
      <c r="G539" s="6" t="s">
        <v>1237</v>
      </c>
    </row>
    <row r="540" spans="5:7">
      <c r="E540" s="6" t="s">
        <v>1236</v>
      </c>
      <c r="F540" s="6" t="s">
        <v>2195</v>
      </c>
      <c r="G540" s="6" t="s">
        <v>2196</v>
      </c>
    </row>
    <row r="541" spans="5:7">
      <c r="E541" s="6" t="s">
        <v>1236</v>
      </c>
      <c r="F541" s="6" t="s">
        <v>2197</v>
      </c>
      <c r="G541" s="6" t="s">
        <v>2198</v>
      </c>
    </row>
    <row r="542" spans="5:7">
      <c r="E542" s="6" t="s">
        <v>1236</v>
      </c>
      <c r="F542" s="6" t="s">
        <v>2199</v>
      </c>
      <c r="G542" s="6" t="s">
        <v>2200</v>
      </c>
    </row>
    <row r="543" spans="5:7">
      <c r="E543" s="6" t="s">
        <v>1236</v>
      </c>
      <c r="F543" s="6" t="s">
        <v>2201</v>
      </c>
      <c r="G543" s="6" t="s">
        <v>2202</v>
      </c>
    </row>
    <row r="544" spans="5:7">
      <c r="E544" s="6" t="s">
        <v>1236</v>
      </c>
      <c r="F544" s="6" t="s">
        <v>2203</v>
      </c>
      <c r="G544" s="6" t="s">
        <v>2204</v>
      </c>
    </row>
    <row r="545" spans="5:7">
      <c r="E545" s="6" t="s">
        <v>1236</v>
      </c>
      <c r="F545" s="6" t="s">
        <v>2205</v>
      </c>
      <c r="G545" s="6" t="s">
        <v>2206</v>
      </c>
    </row>
    <row r="546" spans="5:7">
      <c r="E546" s="6" t="s">
        <v>1236</v>
      </c>
      <c r="F546" s="6" t="s">
        <v>2207</v>
      </c>
      <c r="G546" s="6" t="s">
        <v>2208</v>
      </c>
    </row>
    <row r="547" spans="5:7">
      <c r="E547" s="6" t="s">
        <v>1236</v>
      </c>
      <c r="F547" s="6" t="s">
        <v>2209</v>
      </c>
      <c r="G547" s="6" t="s">
        <v>2210</v>
      </c>
    </row>
    <row r="548" spans="5:7">
      <c r="E548" s="6" t="s">
        <v>1236</v>
      </c>
      <c r="F548" s="6" t="s">
        <v>2211</v>
      </c>
      <c r="G548" s="6" t="s">
        <v>2212</v>
      </c>
    </row>
    <row r="549" spans="5:7">
      <c r="E549" s="6" t="s">
        <v>1236</v>
      </c>
      <c r="F549" s="6" t="s">
        <v>2213</v>
      </c>
      <c r="G549" s="6" t="s">
        <v>2214</v>
      </c>
    </row>
    <row r="550" spans="5:7">
      <c r="E550" s="6" t="s">
        <v>1236</v>
      </c>
      <c r="F550" s="6" t="s">
        <v>2215</v>
      </c>
      <c r="G550" s="6" t="s">
        <v>2216</v>
      </c>
    </row>
    <row r="551" spans="5:7">
      <c r="E551" s="6" t="s">
        <v>1236</v>
      </c>
      <c r="F551" s="6" t="s">
        <v>2217</v>
      </c>
      <c r="G551" s="6" t="s">
        <v>2218</v>
      </c>
    </row>
    <row r="552" spans="5:7">
      <c r="E552" s="6" t="s">
        <v>1241</v>
      </c>
      <c r="F552" s="6" t="s">
        <v>2219</v>
      </c>
      <c r="G552" s="6" t="s">
        <v>2220</v>
      </c>
    </row>
    <row r="553" spans="5:7">
      <c r="E553" s="6" t="s">
        <v>1241</v>
      </c>
      <c r="F553" s="6" t="s">
        <v>2221</v>
      </c>
      <c r="G553" s="6" t="s">
        <v>2222</v>
      </c>
    </row>
    <row r="554" spans="5:7">
      <c r="E554" s="6" t="s">
        <v>1241</v>
      </c>
      <c r="F554" s="6" t="s">
        <v>1146</v>
      </c>
      <c r="G554" s="6" t="s">
        <v>2223</v>
      </c>
    </row>
    <row r="555" spans="5:7">
      <c r="E555" s="6" t="s">
        <v>1241</v>
      </c>
      <c r="F555" s="6" t="s">
        <v>2224</v>
      </c>
      <c r="G555" s="6" t="s">
        <v>2225</v>
      </c>
    </row>
    <row r="556" spans="5:7">
      <c r="E556" s="6" t="s">
        <v>1241</v>
      </c>
      <c r="F556" s="6" t="s">
        <v>2226</v>
      </c>
      <c r="G556" s="6" t="s">
        <v>2227</v>
      </c>
    </row>
    <row r="557" spans="5:7">
      <c r="E557" s="6" t="s">
        <v>1241</v>
      </c>
      <c r="F557" s="6" t="s">
        <v>2228</v>
      </c>
      <c r="G557" s="6" t="s">
        <v>2229</v>
      </c>
    </row>
    <row r="558" spans="5:7">
      <c r="E558" s="6" t="s">
        <v>1241</v>
      </c>
      <c r="F558" s="6" t="s">
        <v>1241</v>
      </c>
      <c r="G558" s="6" t="s">
        <v>1242</v>
      </c>
    </row>
    <row r="559" spans="5:7">
      <c r="E559" s="6" t="s">
        <v>1241</v>
      </c>
      <c r="F559" s="6" t="s">
        <v>2230</v>
      </c>
      <c r="G559" s="6" t="s">
        <v>2231</v>
      </c>
    </row>
    <row r="560" spans="5:7">
      <c r="E560" s="6" t="s">
        <v>1241</v>
      </c>
      <c r="F560" s="6" t="s">
        <v>2232</v>
      </c>
      <c r="G560" s="6" t="s">
        <v>2233</v>
      </c>
    </row>
    <row r="561" spans="5:7">
      <c r="E561" s="6" t="s">
        <v>1241</v>
      </c>
      <c r="F561" s="6" t="s">
        <v>1801</v>
      </c>
      <c r="G561" s="6" t="s">
        <v>2234</v>
      </c>
    </row>
    <row r="562" spans="5:7">
      <c r="E562" s="6" t="s">
        <v>1241</v>
      </c>
      <c r="F562" s="6" t="s">
        <v>2235</v>
      </c>
      <c r="G562" s="6" t="s">
        <v>2236</v>
      </c>
    </row>
    <row r="563" spans="5:7">
      <c r="E563" s="6" t="s">
        <v>1241</v>
      </c>
      <c r="F563" s="6" t="s">
        <v>1943</v>
      </c>
      <c r="G563" s="6" t="s">
        <v>2237</v>
      </c>
    </row>
    <row r="564" spans="5:7">
      <c r="E564" s="6" t="s">
        <v>1241</v>
      </c>
      <c r="F564" s="6" t="s">
        <v>2238</v>
      </c>
      <c r="G564" s="6" t="s">
        <v>2239</v>
      </c>
    </row>
    <row r="565" spans="5:7">
      <c r="E565" s="6" t="s">
        <v>1241</v>
      </c>
      <c r="F565" s="6" t="s">
        <v>2240</v>
      </c>
      <c r="G565" s="6" t="s">
        <v>2241</v>
      </c>
    </row>
    <row r="566" spans="5:7">
      <c r="E566" s="6" t="s">
        <v>1241</v>
      </c>
      <c r="F566" s="6" t="s">
        <v>2242</v>
      </c>
      <c r="G566" s="6" t="s">
        <v>2243</v>
      </c>
    </row>
    <row r="567" spans="5:7">
      <c r="E567" s="6" t="s">
        <v>1241</v>
      </c>
      <c r="F567" s="6" t="s">
        <v>2244</v>
      </c>
      <c r="G567" s="6" t="s">
        <v>2245</v>
      </c>
    </row>
    <row r="568" spans="5:7">
      <c r="E568" s="6" t="s">
        <v>1241</v>
      </c>
      <c r="F568" s="6" t="s">
        <v>2246</v>
      </c>
      <c r="G568" s="6" t="s">
        <v>2247</v>
      </c>
    </row>
    <row r="569" spans="5:7">
      <c r="E569" s="6" t="s">
        <v>1241</v>
      </c>
      <c r="F569" s="6" t="s">
        <v>2248</v>
      </c>
      <c r="G569" s="6" t="s">
        <v>2249</v>
      </c>
    </row>
    <row r="570" spans="5:7">
      <c r="E570" s="6" t="s">
        <v>1241</v>
      </c>
      <c r="F570" s="6" t="s">
        <v>1975</v>
      </c>
      <c r="G570" s="6" t="s">
        <v>2250</v>
      </c>
    </row>
    <row r="571" spans="5:7">
      <c r="E571" s="6" t="s">
        <v>1241</v>
      </c>
      <c r="F571" s="6" t="s">
        <v>2251</v>
      </c>
      <c r="G571" s="6" t="s">
        <v>2252</v>
      </c>
    </row>
    <row r="572" spans="5:7">
      <c r="E572" s="6" t="s">
        <v>1241</v>
      </c>
      <c r="F572" s="6" t="s">
        <v>2253</v>
      </c>
      <c r="G572" s="6" t="s">
        <v>2254</v>
      </c>
    </row>
    <row r="573" spans="5:7">
      <c r="E573" s="6" t="s">
        <v>1246</v>
      </c>
      <c r="F573" s="6" t="s">
        <v>2255</v>
      </c>
      <c r="G573" s="6" t="s">
        <v>2256</v>
      </c>
    </row>
    <row r="574" spans="5:7">
      <c r="E574" s="6" t="s">
        <v>1246</v>
      </c>
      <c r="F574" s="6" t="s">
        <v>2257</v>
      </c>
      <c r="G574" s="6" t="s">
        <v>2258</v>
      </c>
    </row>
    <row r="575" spans="5:7">
      <c r="E575" s="6" t="s">
        <v>1246</v>
      </c>
      <c r="F575" s="6" t="s">
        <v>2259</v>
      </c>
      <c r="G575" s="6" t="s">
        <v>2260</v>
      </c>
    </row>
    <row r="576" spans="5:7">
      <c r="E576" s="6" t="s">
        <v>1246</v>
      </c>
      <c r="F576" s="6" t="s">
        <v>2261</v>
      </c>
      <c r="G576" s="6" t="s">
        <v>2262</v>
      </c>
    </row>
    <row r="577" spans="5:7">
      <c r="E577" s="6" t="s">
        <v>1246</v>
      </c>
      <c r="F577" s="6" t="s">
        <v>1246</v>
      </c>
      <c r="G577" s="6" t="s">
        <v>1247</v>
      </c>
    </row>
    <row r="578" spans="5:7">
      <c r="E578" s="6" t="s">
        <v>1246</v>
      </c>
      <c r="F578" s="6" t="s">
        <v>2263</v>
      </c>
      <c r="G578" s="6" t="s">
        <v>2264</v>
      </c>
    </row>
    <row r="579" spans="5:7">
      <c r="E579" s="6" t="s">
        <v>1246</v>
      </c>
      <c r="F579" s="6" t="s">
        <v>2265</v>
      </c>
      <c r="G579" s="6" t="s">
        <v>2266</v>
      </c>
    </row>
    <row r="580" spans="5:7">
      <c r="E580" s="6" t="s">
        <v>1246</v>
      </c>
      <c r="F580" s="6" t="s">
        <v>2267</v>
      </c>
      <c r="G580" s="6" t="s">
        <v>2268</v>
      </c>
    </row>
    <row r="581" spans="5:7">
      <c r="E581" s="6" t="s">
        <v>1246</v>
      </c>
      <c r="F581" s="6" t="s">
        <v>2269</v>
      </c>
      <c r="G581" s="6" t="s">
        <v>2270</v>
      </c>
    </row>
    <row r="582" spans="5:7">
      <c r="E582" s="6" t="s">
        <v>1246</v>
      </c>
      <c r="F582" s="6" t="s">
        <v>2271</v>
      </c>
      <c r="G582" s="6" t="s">
        <v>2272</v>
      </c>
    </row>
    <row r="583" spans="5:7">
      <c r="E583" s="6" t="s">
        <v>1246</v>
      </c>
      <c r="F583" s="6" t="s">
        <v>2273</v>
      </c>
      <c r="G583" s="6" t="s">
        <v>2274</v>
      </c>
    </row>
    <row r="584" spans="5:7">
      <c r="E584" s="6" t="s">
        <v>1246</v>
      </c>
      <c r="F584" s="6" t="s">
        <v>2275</v>
      </c>
      <c r="G584" s="6" t="s">
        <v>2276</v>
      </c>
    </row>
    <row r="585" spans="5:7">
      <c r="E585" s="6" t="s">
        <v>1246</v>
      </c>
      <c r="F585" s="6" t="s">
        <v>2277</v>
      </c>
      <c r="G585" s="6" t="s">
        <v>2278</v>
      </c>
    </row>
    <row r="586" spans="5:7">
      <c r="E586" s="6" t="s">
        <v>1251</v>
      </c>
      <c r="F586" s="6" t="s">
        <v>2279</v>
      </c>
      <c r="G586" s="6" t="s">
        <v>2280</v>
      </c>
    </row>
    <row r="587" spans="5:7">
      <c r="E587" s="6" t="s">
        <v>1251</v>
      </c>
      <c r="F587" s="6" t="s">
        <v>2281</v>
      </c>
      <c r="G587" s="6" t="s">
        <v>2282</v>
      </c>
    </row>
    <row r="588" spans="5:7">
      <c r="E588" s="6" t="s">
        <v>1251</v>
      </c>
      <c r="F588" s="6" t="s">
        <v>2283</v>
      </c>
      <c r="G588" s="6" t="s">
        <v>2284</v>
      </c>
    </row>
    <row r="589" spans="5:7">
      <c r="E589" s="6" t="s">
        <v>1251</v>
      </c>
      <c r="F589" s="6" t="s">
        <v>2285</v>
      </c>
      <c r="G589" s="6" t="s">
        <v>2286</v>
      </c>
    </row>
    <row r="590" spans="5:7">
      <c r="E590" s="6" t="s">
        <v>1251</v>
      </c>
      <c r="F590" s="6" t="s">
        <v>2287</v>
      </c>
      <c r="G590" s="6" t="s">
        <v>2288</v>
      </c>
    </row>
    <row r="591" spans="5:7">
      <c r="E591" s="6" t="s">
        <v>1251</v>
      </c>
      <c r="F591" s="6" t="s">
        <v>1251</v>
      </c>
      <c r="G591" s="6" t="s">
        <v>1252</v>
      </c>
    </row>
    <row r="592" spans="5:7">
      <c r="E592" s="6" t="s">
        <v>1251</v>
      </c>
      <c r="F592" s="6" t="s">
        <v>2289</v>
      </c>
      <c r="G592" s="6" t="s">
        <v>2290</v>
      </c>
    </row>
    <row r="593" spans="5:7">
      <c r="E593" s="6" t="s">
        <v>1251</v>
      </c>
      <c r="F593" s="6" t="s">
        <v>2291</v>
      </c>
      <c r="G593" s="6" t="s">
        <v>2292</v>
      </c>
    </row>
    <row r="594" spans="5:7">
      <c r="E594" s="6" t="s">
        <v>1251</v>
      </c>
      <c r="F594" s="6" t="s">
        <v>2293</v>
      </c>
      <c r="G594" s="6" t="s">
        <v>2294</v>
      </c>
    </row>
    <row r="595" spans="5:7">
      <c r="E595" s="6" t="s">
        <v>1251</v>
      </c>
      <c r="F595" s="6" t="s">
        <v>2295</v>
      </c>
      <c r="G595" s="6" t="s">
        <v>2296</v>
      </c>
    </row>
    <row r="596" spans="5:7">
      <c r="E596" s="6" t="s">
        <v>1251</v>
      </c>
      <c r="F596" s="6" t="s">
        <v>2297</v>
      </c>
      <c r="G596" s="6" t="s">
        <v>2298</v>
      </c>
    </row>
    <row r="597" spans="5:7">
      <c r="E597" s="6" t="s">
        <v>1251</v>
      </c>
      <c r="F597" s="6" t="s">
        <v>2299</v>
      </c>
      <c r="G597" s="6" t="s">
        <v>2300</v>
      </c>
    </row>
    <row r="598" spans="5:7">
      <c r="E598" s="6" t="s">
        <v>1251</v>
      </c>
      <c r="F598" s="6" t="s">
        <v>2301</v>
      </c>
      <c r="G598" s="6" t="s">
        <v>2302</v>
      </c>
    </row>
    <row r="599" spans="5:7">
      <c r="E599" s="6" t="s">
        <v>1256</v>
      </c>
      <c r="F599" s="6" t="s">
        <v>2303</v>
      </c>
      <c r="G599" s="6" t="s">
        <v>2304</v>
      </c>
    </row>
    <row r="600" spans="5:7">
      <c r="E600" s="6" t="s">
        <v>1256</v>
      </c>
      <c r="F600" s="6" t="s">
        <v>2305</v>
      </c>
      <c r="G600" s="6" t="s">
        <v>2306</v>
      </c>
    </row>
    <row r="601" spans="5:7">
      <c r="E601" s="6" t="s">
        <v>1256</v>
      </c>
      <c r="F601" s="6" t="s">
        <v>2307</v>
      </c>
      <c r="G601" s="6" t="s">
        <v>2308</v>
      </c>
    </row>
    <row r="602" spans="5:7">
      <c r="E602" s="6" t="s">
        <v>1256</v>
      </c>
      <c r="F602" s="6" t="s">
        <v>2309</v>
      </c>
      <c r="G602" s="6" t="s">
        <v>2310</v>
      </c>
    </row>
    <row r="603" spans="5:7">
      <c r="E603" s="6" t="s">
        <v>1256</v>
      </c>
      <c r="F603" s="6" t="s">
        <v>2311</v>
      </c>
      <c r="G603" s="6" t="s">
        <v>2312</v>
      </c>
    </row>
    <row r="604" spans="5:7">
      <c r="E604" s="6" t="s">
        <v>1256</v>
      </c>
      <c r="F604" s="6" t="s">
        <v>2313</v>
      </c>
      <c r="G604" s="6" t="s">
        <v>2314</v>
      </c>
    </row>
    <row r="605" spans="5:7">
      <c r="E605" s="6" t="s">
        <v>1256</v>
      </c>
      <c r="F605" s="6" t="s">
        <v>2315</v>
      </c>
      <c r="G605" s="6" t="s">
        <v>2316</v>
      </c>
    </row>
    <row r="606" spans="5:7">
      <c r="E606" s="6" t="s">
        <v>1256</v>
      </c>
      <c r="F606" s="6" t="s">
        <v>2317</v>
      </c>
      <c r="G606" s="6" t="s">
        <v>2318</v>
      </c>
    </row>
    <row r="607" spans="5:7">
      <c r="E607" s="6" t="s">
        <v>1256</v>
      </c>
      <c r="F607" s="6" t="s">
        <v>2319</v>
      </c>
      <c r="G607" s="6" t="s">
        <v>2320</v>
      </c>
    </row>
    <row r="608" spans="5:7">
      <c r="E608" s="6" t="s">
        <v>1256</v>
      </c>
      <c r="F608" s="6" t="s">
        <v>2321</v>
      </c>
      <c r="G608" s="6" t="s">
        <v>2322</v>
      </c>
    </row>
    <row r="609" spans="5:7">
      <c r="E609" s="6" t="s">
        <v>1256</v>
      </c>
      <c r="F609" s="6" t="s">
        <v>1256</v>
      </c>
      <c r="G609" s="6" t="s">
        <v>1257</v>
      </c>
    </row>
    <row r="610" spans="5:7">
      <c r="E610" s="6" t="s">
        <v>1256</v>
      </c>
      <c r="F610" s="6" t="s">
        <v>2323</v>
      </c>
      <c r="G610" s="6" t="s">
        <v>2324</v>
      </c>
    </row>
    <row r="611" spans="5:7">
      <c r="E611" s="6" t="s">
        <v>1256</v>
      </c>
      <c r="F611" s="6" t="s">
        <v>2325</v>
      </c>
      <c r="G611" s="6" t="s">
        <v>2326</v>
      </c>
    </row>
    <row r="612" spans="5:7">
      <c r="E612" s="6" t="s">
        <v>1256</v>
      </c>
      <c r="F612" s="6" t="s">
        <v>2327</v>
      </c>
      <c r="G612" s="6" t="s">
        <v>2328</v>
      </c>
    </row>
    <row r="613" spans="5:7">
      <c r="E613" s="6" t="s">
        <v>1256</v>
      </c>
      <c r="F613" s="6" t="s">
        <v>2329</v>
      </c>
      <c r="G613" s="6" t="s">
        <v>2330</v>
      </c>
    </row>
    <row r="614" spans="5:7">
      <c r="E614" s="6" t="s">
        <v>1256</v>
      </c>
      <c r="F614" s="6" t="s">
        <v>1668</v>
      </c>
      <c r="G614" s="6" t="s">
        <v>2331</v>
      </c>
    </row>
    <row r="615" spans="5:7">
      <c r="E615" s="6" t="s">
        <v>1256</v>
      </c>
      <c r="F615" s="6" t="s">
        <v>2332</v>
      </c>
      <c r="G615" s="6" t="s">
        <v>2333</v>
      </c>
    </row>
    <row r="616" spans="5:7">
      <c r="E616" s="6" t="s">
        <v>1256</v>
      </c>
      <c r="F616" s="6" t="s">
        <v>2334</v>
      </c>
      <c r="G616" s="6" t="s">
        <v>2335</v>
      </c>
    </row>
    <row r="617" spans="5:7">
      <c r="E617" s="6" t="s">
        <v>1261</v>
      </c>
      <c r="F617" s="6" t="s">
        <v>2336</v>
      </c>
      <c r="G617" s="6" t="s">
        <v>2337</v>
      </c>
    </row>
    <row r="618" spans="5:7">
      <c r="E618" s="6" t="s">
        <v>1261</v>
      </c>
      <c r="F618" s="6" t="s">
        <v>2338</v>
      </c>
      <c r="G618" s="6" t="s">
        <v>2339</v>
      </c>
    </row>
    <row r="619" spans="5:7">
      <c r="E619" s="6" t="s">
        <v>1261</v>
      </c>
      <c r="F619" s="6" t="s">
        <v>2340</v>
      </c>
      <c r="G619" s="6" t="s">
        <v>2341</v>
      </c>
    </row>
    <row r="620" spans="5:7">
      <c r="E620" s="6" t="s">
        <v>1261</v>
      </c>
      <c r="F620" s="6" t="s">
        <v>2342</v>
      </c>
      <c r="G620" s="6" t="s">
        <v>2343</v>
      </c>
    </row>
    <row r="621" spans="5:7">
      <c r="E621" s="6" t="s">
        <v>1261</v>
      </c>
      <c r="F621" s="6" t="s">
        <v>2344</v>
      </c>
      <c r="G621" s="6" t="s">
        <v>2345</v>
      </c>
    </row>
    <row r="622" spans="5:7">
      <c r="E622" s="6" t="s">
        <v>1261</v>
      </c>
      <c r="F622" s="6" t="s">
        <v>2346</v>
      </c>
      <c r="G622" s="6" t="s">
        <v>2347</v>
      </c>
    </row>
    <row r="623" spans="5:7">
      <c r="E623" s="6" t="s">
        <v>1261</v>
      </c>
      <c r="F623" s="6" t="s">
        <v>2348</v>
      </c>
      <c r="G623" s="6" t="s">
        <v>2349</v>
      </c>
    </row>
    <row r="624" spans="5:7">
      <c r="E624" s="6" t="s">
        <v>1261</v>
      </c>
      <c r="F624" s="6" t="s">
        <v>2350</v>
      </c>
      <c r="G624" s="6" t="s">
        <v>2351</v>
      </c>
    </row>
    <row r="625" spans="5:7">
      <c r="E625" s="6" t="s">
        <v>1261</v>
      </c>
      <c r="F625" s="6" t="s">
        <v>1261</v>
      </c>
      <c r="G625" s="6" t="s">
        <v>1262</v>
      </c>
    </row>
    <row r="626" spans="5:7">
      <c r="E626" s="6" t="s">
        <v>1261</v>
      </c>
      <c r="F626" s="6" t="s">
        <v>2352</v>
      </c>
      <c r="G626" s="6" t="s">
        <v>2353</v>
      </c>
    </row>
    <row r="627" spans="5:7">
      <c r="E627" s="6" t="s">
        <v>1261</v>
      </c>
      <c r="F627" s="6" t="s">
        <v>2354</v>
      </c>
      <c r="G627" s="6" t="s">
        <v>2355</v>
      </c>
    </row>
    <row r="628" spans="5:7">
      <c r="E628" s="6" t="s">
        <v>1261</v>
      </c>
      <c r="F628" s="6" t="s">
        <v>2356</v>
      </c>
      <c r="G628" s="6" t="s">
        <v>2357</v>
      </c>
    </row>
    <row r="629" spans="5:7">
      <c r="E629" s="6" t="s">
        <v>1261</v>
      </c>
      <c r="F629" s="6" t="s">
        <v>2358</v>
      </c>
      <c r="G629" s="6" t="s">
        <v>2359</v>
      </c>
    </row>
    <row r="630" spans="5:7">
      <c r="E630" s="6" t="s">
        <v>1266</v>
      </c>
      <c r="F630" s="6" t="s">
        <v>2360</v>
      </c>
      <c r="G630" s="6" t="s">
        <v>2361</v>
      </c>
    </row>
    <row r="631" spans="5:7">
      <c r="E631" s="6" t="s">
        <v>1266</v>
      </c>
      <c r="F631" s="6" t="s">
        <v>2362</v>
      </c>
      <c r="G631" s="6" t="s">
        <v>2363</v>
      </c>
    </row>
    <row r="632" spans="5:7">
      <c r="E632" s="6" t="s">
        <v>1266</v>
      </c>
      <c r="F632" s="6" t="s">
        <v>2364</v>
      </c>
      <c r="G632" s="6" t="s">
        <v>2365</v>
      </c>
    </row>
    <row r="633" spans="5:7">
      <c r="E633" s="6" t="s">
        <v>1266</v>
      </c>
      <c r="F633" s="6" t="s">
        <v>2366</v>
      </c>
      <c r="G633" s="6" t="s">
        <v>2367</v>
      </c>
    </row>
    <row r="634" spans="5:7">
      <c r="E634" s="6" t="s">
        <v>1266</v>
      </c>
      <c r="F634" s="6" t="s">
        <v>2368</v>
      </c>
      <c r="G634" s="6" t="s">
        <v>2369</v>
      </c>
    </row>
    <row r="635" spans="5:7">
      <c r="E635" s="6" t="s">
        <v>1266</v>
      </c>
      <c r="F635" s="6" t="s">
        <v>2370</v>
      </c>
      <c r="G635" s="6" t="s">
        <v>2371</v>
      </c>
    </row>
    <row r="636" spans="5:7">
      <c r="E636" s="6" t="s">
        <v>1266</v>
      </c>
      <c r="F636" s="6" t="s">
        <v>2372</v>
      </c>
      <c r="G636" s="6" t="s">
        <v>2373</v>
      </c>
    </row>
    <row r="637" spans="5:7">
      <c r="E637" s="6" t="s">
        <v>1266</v>
      </c>
      <c r="F637" s="6" t="s">
        <v>2374</v>
      </c>
      <c r="G637" s="6" t="s">
        <v>2375</v>
      </c>
    </row>
    <row r="638" spans="5:7">
      <c r="E638" s="6" t="s">
        <v>1266</v>
      </c>
      <c r="F638" s="6" t="s">
        <v>1266</v>
      </c>
      <c r="G638" s="6" t="s">
        <v>1267</v>
      </c>
    </row>
    <row r="639" spans="5:7">
      <c r="E639" s="6" t="s">
        <v>1266</v>
      </c>
      <c r="F639" s="6" t="s">
        <v>2376</v>
      </c>
      <c r="G639" s="6" t="s">
        <v>2377</v>
      </c>
    </row>
    <row r="640" spans="5:7">
      <c r="E640" s="6" t="s">
        <v>1266</v>
      </c>
      <c r="F640" s="6" t="s">
        <v>2378</v>
      </c>
      <c r="G640" s="6" t="s">
        <v>2379</v>
      </c>
    </row>
    <row r="641" spans="5:7">
      <c r="E641" s="6" t="s">
        <v>1266</v>
      </c>
      <c r="F641" s="6" t="s">
        <v>2380</v>
      </c>
      <c r="G641" s="6" t="s">
        <v>2381</v>
      </c>
    </row>
    <row r="642" spans="5:7">
      <c r="E642" s="6" t="s">
        <v>1266</v>
      </c>
      <c r="F642" s="6" t="s">
        <v>2382</v>
      </c>
      <c r="G642" s="6" t="s">
        <v>2383</v>
      </c>
    </row>
    <row r="643" spans="5:7">
      <c r="E643" s="6" t="s">
        <v>1266</v>
      </c>
      <c r="F643" s="6" t="s">
        <v>2384</v>
      </c>
      <c r="G643" s="6" t="s">
        <v>2385</v>
      </c>
    </row>
    <row r="644" spans="5:7">
      <c r="E644" s="6" t="s">
        <v>1266</v>
      </c>
      <c r="F644" s="6" t="s">
        <v>2386</v>
      </c>
      <c r="G644" s="6" t="s">
        <v>2387</v>
      </c>
    </row>
    <row r="645" spans="5:7">
      <c r="E645" s="6" t="s">
        <v>1271</v>
      </c>
      <c r="F645" s="6" t="s">
        <v>1603</v>
      </c>
      <c r="G645" s="6" t="s">
        <v>2388</v>
      </c>
    </row>
    <row r="646" spans="5:7">
      <c r="E646" s="6" t="s">
        <v>1271</v>
      </c>
      <c r="F646" s="6" t="s">
        <v>1470</v>
      </c>
      <c r="G646" s="6" t="s">
        <v>2389</v>
      </c>
    </row>
    <row r="647" spans="5:7">
      <c r="E647" s="6" t="s">
        <v>1271</v>
      </c>
      <c r="F647" s="6" t="s">
        <v>2390</v>
      </c>
      <c r="G647" s="6" t="s">
        <v>2391</v>
      </c>
    </row>
    <row r="648" spans="5:7">
      <c r="E648" s="6" t="s">
        <v>1271</v>
      </c>
      <c r="F648" s="6" t="s">
        <v>2392</v>
      </c>
      <c r="G648" s="6" t="s">
        <v>2393</v>
      </c>
    </row>
    <row r="649" spans="5:7">
      <c r="E649" s="6" t="s">
        <v>1271</v>
      </c>
      <c r="F649" s="6" t="s">
        <v>2394</v>
      </c>
      <c r="G649" s="6" t="s">
        <v>2395</v>
      </c>
    </row>
    <row r="650" spans="5:7">
      <c r="E650" s="6" t="s">
        <v>1271</v>
      </c>
      <c r="F650" s="6" t="s">
        <v>2396</v>
      </c>
      <c r="G650" s="6" t="s">
        <v>2397</v>
      </c>
    </row>
    <row r="651" spans="5:7">
      <c r="E651" s="6" t="s">
        <v>1271</v>
      </c>
      <c r="F651" s="6" t="s">
        <v>2398</v>
      </c>
      <c r="G651" s="6" t="s">
        <v>2399</v>
      </c>
    </row>
    <row r="652" spans="5:7">
      <c r="E652" s="6" t="s">
        <v>1271</v>
      </c>
      <c r="F652" s="6" t="s">
        <v>2400</v>
      </c>
      <c r="G652" s="6" t="s">
        <v>2401</v>
      </c>
    </row>
    <row r="653" spans="5:7">
      <c r="E653" s="6" t="s">
        <v>1271</v>
      </c>
      <c r="F653" s="6" t="s">
        <v>2402</v>
      </c>
      <c r="G653" s="6" t="s">
        <v>2403</v>
      </c>
    </row>
    <row r="654" spans="5:7">
      <c r="E654" s="6" t="s">
        <v>1271</v>
      </c>
      <c r="F654" s="6" t="s">
        <v>2404</v>
      </c>
      <c r="G654" s="6" t="s">
        <v>2405</v>
      </c>
    </row>
    <row r="655" spans="5:7">
      <c r="E655" s="6" t="s">
        <v>1271</v>
      </c>
      <c r="F655" s="6" t="s">
        <v>2406</v>
      </c>
      <c r="G655" s="6" t="s">
        <v>2407</v>
      </c>
    </row>
    <row r="656" spans="5:7">
      <c r="E656" s="6" t="s">
        <v>1271</v>
      </c>
      <c r="F656" s="6" t="s">
        <v>1271</v>
      </c>
      <c r="G656" s="6" t="s">
        <v>1272</v>
      </c>
    </row>
    <row r="657" spans="5:7">
      <c r="E657" s="6" t="s">
        <v>1271</v>
      </c>
      <c r="F657" s="6" t="s">
        <v>2408</v>
      </c>
      <c r="G657" s="6" t="s">
        <v>2409</v>
      </c>
    </row>
    <row r="658" spans="5:7">
      <c r="E658" s="6" t="s">
        <v>1271</v>
      </c>
      <c r="F658" s="6" t="s">
        <v>2410</v>
      </c>
      <c r="G658" s="6" t="s">
        <v>2411</v>
      </c>
    </row>
    <row r="659" spans="5:7">
      <c r="E659" s="6" t="s">
        <v>1271</v>
      </c>
      <c r="F659" s="6" t="s">
        <v>2412</v>
      </c>
      <c r="G659" s="6" t="s">
        <v>2413</v>
      </c>
    </row>
    <row r="660" spans="5:7">
      <c r="E660" s="6" t="s">
        <v>1271</v>
      </c>
      <c r="F660" s="6" t="s">
        <v>2414</v>
      </c>
      <c r="G660" s="6" t="s">
        <v>2415</v>
      </c>
    </row>
    <row r="661" spans="5:7">
      <c r="E661" s="6" t="s">
        <v>1276</v>
      </c>
      <c r="F661" s="6" t="s">
        <v>2416</v>
      </c>
      <c r="G661" s="6" t="s">
        <v>2417</v>
      </c>
    </row>
    <row r="662" spans="5:7">
      <c r="E662" s="6" t="s">
        <v>1276</v>
      </c>
      <c r="F662" s="6" t="s">
        <v>2418</v>
      </c>
      <c r="G662" s="6" t="s">
        <v>2419</v>
      </c>
    </row>
    <row r="663" spans="5:7">
      <c r="E663" s="6" t="s">
        <v>1276</v>
      </c>
      <c r="F663" s="6" t="s">
        <v>2420</v>
      </c>
      <c r="G663" s="6" t="s">
        <v>2421</v>
      </c>
    </row>
    <row r="664" spans="5:7">
      <c r="E664" s="6" t="s">
        <v>1276</v>
      </c>
      <c r="F664" s="6" t="s">
        <v>2422</v>
      </c>
      <c r="G664" s="6" t="s">
        <v>2423</v>
      </c>
    </row>
    <row r="665" spans="5:7">
      <c r="E665" s="6" t="s">
        <v>1276</v>
      </c>
      <c r="F665" s="6" t="s">
        <v>2201</v>
      </c>
      <c r="G665" s="6" t="s">
        <v>2424</v>
      </c>
    </row>
    <row r="666" spans="5:7">
      <c r="E666" s="6" t="s">
        <v>1276</v>
      </c>
      <c r="F666" s="6" t="s">
        <v>2425</v>
      </c>
      <c r="G666" s="6" t="s">
        <v>2426</v>
      </c>
    </row>
    <row r="667" spans="5:7">
      <c r="E667" s="6" t="s">
        <v>1276</v>
      </c>
      <c r="F667" s="6" t="s">
        <v>2427</v>
      </c>
      <c r="G667" s="6" t="s">
        <v>2428</v>
      </c>
    </row>
    <row r="668" spans="5:7">
      <c r="E668" s="6" t="s">
        <v>1276</v>
      </c>
      <c r="F668" s="6" t="s">
        <v>1276</v>
      </c>
      <c r="G668" s="6" t="s">
        <v>1277</v>
      </c>
    </row>
    <row r="669" spans="5:7">
      <c r="E669" s="6" t="s">
        <v>1276</v>
      </c>
      <c r="F669" s="6" t="s">
        <v>2429</v>
      </c>
      <c r="G669" s="6" t="s">
        <v>2430</v>
      </c>
    </row>
    <row r="670" spans="5:7">
      <c r="E670" s="6" t="s">
        <v>1276</v>
      </c>
      <c r="F670" s="6" t="s">
        <v>1668</v>
      </c>
      <c r="G670" s="6" t="s">
        <v>2431</v>
      </c>
    </row>
    <row r="671" spans="5:7">
      <c r="E671" s="6" t="s">
        <v>1276</v>
      </c>
      <c r="F671" s="6" t="s">
        <v>2432</v>
      </c>
      <c r="G671" s="6" t="s">
        <v>2433</v>
      </c>
    </row>
    <row r="672" spans="5:7">
      <c r="E672" s="6" t="s">
        <v>1276</v>
      </c>
      <c r="F672" s="6" t="s">
        <v>2434</v>
      </c>
      <c r="G672" s="6" t="s">
        <v>2435</v>
      </c>
    </row>
    <row r="673" spans="5:7">
      <c r="E673" s="6" t="s">
        <v>1276</v>
      </c>
      <c r="F673" s="6" t="s">
        <v>2436</v>
      </c>
      <c r="G673" s="6" t="s">
        <v>2437</v>
      </c>
    </row>
    <row r="674" spans="5:7">
      <c r="E674" s="6" t="s">
        <v>1281</v>
      </c>
      <c r="F674" s="6" t="s">
        <v>2438</v>
      </c>
      <c r="G674" s="6" t="s">
        <v>2439</v>
      </c>
    </row>
    <row r="675" spans="5:7">
      <c r="E675" s="6" t="s">
        <v>1281</v>
      </c>
      <c r="F675" s="6" t="s">
        <v>2440</v>
      </c>
      <c r="G675" s="6" t="s">
        <v>2441</v>
      </c>
    </row>
    <row r="676" spans="5:7">
      <c r="E676" s="6" t="s">
        <v>1281</v>
      </c>
      <c r="F676" s="6" t="s">
        <v>2442</v>
      </c>
      <c r="G676" s="6" t="s">
        <v>2443</v>
      </c>
    </row>
    <row r="677" spans="5:7">
      <c r="E677" s="6" t="s">
        <v>1281</v>
      </c>
      <c r="F677" s="6" t="s">
        <v>2444</v>
      </c>
      <c r="G677" s="6" t="s">
        <v>2445</v>
      </c>
    </row>
    <row r="678" spans="5:7">
      <c r="E678" s="6" t="s">
        <v>1281</v>
      </c>
      <c r="F678" s="6" t="s">
        <v>2446</v>
      </c>
      <c r="G678" s="6" t="s">
        <v>2447</v>
      </c>
    </row>
    <row r="679" spans="5:7">
      <c r="E679" s="6" t="s">
        <v>1281</v>
      </c>
      <c r="F679" s="6" t="s">
        <v>2448</v>
      </c>
      <c r="G679" s="6" t="s">
        <v>2449</v>
      </c>
    </row>
    <row r="680" spans="5:7">
      <c r="E680" s="6" t="s">
        <v>1281</v>
      </c>
      <c r="F680" s="6" t="s">
        <v>2450</v>
      </c>
      <c r="G680" s="6" t="s">
        <v>2451</v>
      </c>
    </row>
    <row r="681" spans="5:7">
      <c r="E681" s="6" t="s">
        <v>1281</v>
      </c>
      <c r="F681" s="6" t="s">
        <v>2452</v>
      </c>
      <c r="G681" s="6" t="s">
        <v>2453</v>
      </c>
    </row>
    <row r="682" spans="5:7">
      <c r="E682" s="6" t="s">
        <v>1281</v>
      </c>
      <c r="F682" s="6" t="s">
        <v>2454</v>
      </c>
      <c r="G682" s="6" t="s">
        <v>2455</v>
      </c>
    </row>
    <row r="683" spans="5:7">
      <c r="E683" s="6" t="s">
        <v>1281</v>
      </c>
      <c r="F683" s="6" t="s">
        <v>2456</v>
      </c>
      <c r="G683" s="6" t="s">
        <v>2457</v>
      </c>
    </row>
    <row r="684" spans="5:7">
      <c r="E684" s="6" t="s">
        <v>1281</v>
      </c>
      <c r="F684" s="6" t="s">
        <v>1668</v>
      </c>
      <c r="G684" s="6" t="s">
        <v>2458</v>
      </c>
    </row>
    <row r="685" spans="5:7">
      <c r="E685" s="6" t="s">
        <v>1281</v>
      </c>
      <c r="F685" s="6" t="s">
        <v>1281</v>
      </c>
      <c r="G685" s="6" t="s">
        <v>1282</v>
      </c>
    </row>
    <row r="686" spans="5:7">
      <c r="E686" s="6" t="s">
        <v>1281</v>
      </c>
      <c r="F686" s="6" t="s">
        <v>2459</v>
      </c>
      <c r="G686" s="6" t="s">
        <v>2460</v>
      </c>
    </row>
    <row r="687" spans="5:7">
      <c r="E687" s="6" t="s">
        <v>1281</v>
      </c>
      <c r="F687" s="6" t="s">
        <v>2461</v>
      </c>
      <c r="G687" s="6" t="s">
        <v>2462</v>
      </c>
    </row>
    <row r="688" spans="5:7">
      <c r="E688" s="6" t="s">
        <v>1281</v>
      </c>
      <c r="F688" s="6" t="s">
        <v>2463</v>
      </c>
      <c r="G688" s="6" t="s">
        <v>2464</v>
      </c>
    </row>
    <row r="689" spans="5:7">
      <c r="E689" s="6" t="s">
        <v>1281</v>
      </c>
      <c r="F689" s="6" t="s">
        <v>2465</v>
      </c>
      <c r="G689" s="6" t="s">
        <v>2466</v>
      </c>
    </row>
    <row r="690" spans="5:7">
      <c r="E690" s="6" t="s">
        <v>1281</v>
      </c>
      <c r="F690" s="6" t="s">
        <v>2467</v>
      </c>
      <c r="G690" s="6" t="s">
        <v>2468</v>
      </c>
    </row>
    <row r="691" spans="5:7">
      <c r="E691" s="6" t="s">
        <v>1286</v>
      </c>
      <c r="F691" s="6" t="s">
        <v>2469</v>
      </c>
      <c r="G691" s="6" t="s">
        <v>2470</v>
      </c>
    </row>
    <row r="692" spans="5:7">
      <c r="E692" s="6" t="s">
        <v>1286</v>
      </c>
      <c r="F692" s="6" t="s">
        <v>2471</v>
      </c>
      <c r="G692" s="6" t="s">
        <v>2472</v>
      </c>
    </row>
    <row r="693" spans="5:7">
      <c r="E693" s="6" t="s">
        <v>1286</v>
      </c>
      <c r="F693" s="6" t="s">
        <v>2473</v>
      </c>
      <c r="G693" s="6" t="s">
        <v>2474</v>
      </c>
    </row>
    <row r="694" spans="5:7">
      <c r="E694" s="6" t="s">
        <v>1286</v>
      </c>
      <c r="F694" s="6" t="s">
        <v>2475</v>
      </c>
      <c r="G694" s="6" t="s">
        <v>2476</v>
      </c>
    </row>
    <row r="695" spans="5:7">
      <c r="E695" s="6" t="s">
        <v>1286</v>
      </c>
      <c r="F695" s="6" t="s">
        <v>2477</v>
      </c>
      <c r="G695" s="6" t="s">
        <v>2478</v>
      </c>
    </row>
    <row r="696" spans="5:7">
      <c r="E696" s="6" t="s">
        <v>1286</v>
      </c>
      <c r="F696" s="6" t="s">
        <v>2479</v>
      </c>
      <c r="G696" s="6" t="s">
        <v>2480</v>
      </c>
    </row>
    <row r="697" spans="5:7">
      <c r="E697" s="6" t="s">
        <v>1286</v>
      </c>
      <c r="F697" s="6" t="s">
        <v>2481</v>
      </c>
      <c r="G697" s="6" t="s">
        <v>2482</v>
      </c>
    </row>
    <row r="698" spans="5:7">
      <c r="E698" s="6" t="s">
        <v>1286</v>
      </c>
      <c r="F698" s="6" t="s">
        <v>2483</v>
      </c>
      <c r="G698" s="6" t="s">
        <v>2484</v>
      </c>
    </row>
    <row r="699" spans="5:7">
      <c r="E699" s="6" t="s">
        <v>1286</v>
      </c>
      <c r="F699" s="6" t="s">
        <v>2485</v>
      </c>
      <c r="G699" s="6" t="s">
        <v>2486</v>
      </c>
    </row>
    <row r="700" spans="5:7">
      <c r="E700" s="6" t="s">
        <v>1286</v>
      </c>
      <c r="F700" s="6" t="s">
        <v>2487</v>
      </c>
      <c r="G700" s="6" t="s">
        <v>2488</v>
      </c>
    </row>
    <row r="701" spans="5:7">
      <c r="E701" s="6" t="s">
        <v>1286</v>
      </c>
      <c r="F701" s="6" t="s">
        <v>1286</v>
      </c>
      <c r="G701" s="6" t="s">
        <v>1287</v>
      </c>
    </row>
    <row r="702" spans="5:7">
      <c r="E702" s="6" t="s">
        <v>1286</v>
      </c>
      <c r="F702" s="6" t="s">
        <v>2489</v>
      </c>
      <c r="G702" s="6" t="s">
        <v>2490</v>
      </c>
    </row>
    <row r="703" spans="5:7">
      <c r="E703" s="6" t="s">
        <v>1286</v>
      </c>
      <c r="F703" s="6" t="s">
        <v>2491</v>
      </c>
      <c r="G703" s="6" t="s">
        <v>2492</v>
      </c>
    </row>
    <row r="704" spans="5:7">
      <c r="E704" s="6" t="s">
        <v>1286</v>
      </c>
      <c r="F704" s="6" t="s">
        <v>2493</v>
      </c>
      <c r="G704" s="6" t="s">
        <v>2494</v>
      </c>
    </row>
    <row r="705" spans="5:7">
      <c r="E705" s="6" t="s">
        <v>1286</v>
      </c>
      <c r="F705" s="6" t="s">
        <v>2495</v>
      </c>
      <c r="G705" s="6" t="s">
        <v>2496</v>
      </c>
    </row>
    <row r="706" spans="5:7">
      <c r="E706" s="6" t="s">
        <v>1286</v>
      </c>
      <c r="F706" s="6" t="s">
        <v>2497</v>
      </c>
      <c r="G706" s="6" t="s">
        <v>2498</v>
      </c>
    </row>
    <row r="707" spans="5:7">
      <c r="E707" s="6" t="s">
        <v>1289</v>
      </c>
      <c r="F707" s="6" t="s">
        <v>2499</v>
      </c>
      <c r="G707" s="6" t="s">
        <v>2500</v>
      </c>
    </row>
    <row r="708" spans="5:7">
      <c r="E708" s="6" t="s">
        <v>1289</v>
      </c>
      <c r="F708" s="6" t="s">
        <v>2501</v>
      </c>
      <c r="G708" s="6" t="s">
        <v>2502</v>
      </c>
    </row>
    <row r="709" spans="5:7">
      <c r="E709" s="6" t="s">
        <v>1289</v>
      </c>
      <c r="F709" s="6" t="s">
        <v>2503</v>
      </c>
      <c r="G709" s="6" t="s">
        <v>2504</v>
      </c>
    </row>
    <row r="710" spans="5:7">
      <c r="E710" s="6" t="s">
        <v>1289</v>
      </c>
      <c r="F710" s="6" t="s">
        <v>2505</v>
      </c>
      <c r="G710" s="6" t="s">
        <v>2506</v>
      </c>
    </row>
    <row r="711" spans="5:7">
      <c r="E711" s="6" t="s">
        <v>1289</v>
      </c>
      <c r="F711" s="6" t="s">
        <v>2507</v>
      </c>
      <c r="G711" s="6" t="s">
        <v>2508</v>
      </c>
    </row>
    <row r="712" spans="5:7">
      <c r="E712" s="6" t="s">
        <v>1289</v>
      </c>
      <c r="F712" s="6" t="s">
        <v>2509</v>
      </c>
      <c r="G712" s="6" t="s">
        <v>2510</v>
      </c>
    </row>
    <row r="713" spans="5:7">
      <c r="E713" s="6" t="s">
        <v>1289</v>
      </c>
      <c r="F713" s="6" t="s">
        <v>2511</v>
      </c>
      <c r="G713" s="6" t="s">
        <v>2512</v>
      </c>
    </row>
    <row r="714" spans="5:7">
      <c r="E714" s="6" t="s">
        <v>1289</v>
      </c>
      <c r="F714" s="6" t="s">
        <v>2513</v>
      </c>
      <c r="G714" s="6" t="s">
        <v>2514</v>
      </c>
    </row>
    <row r="715" spans="5:7">
      <c r="E715" s="6" t="s">
        <v>1289</v>
      </c>
      <c r="F715" s="6" t="s">
        <v>2515</v>
      </c>
      <c r="G715" s="6" t="s">
        <v>2516</v>
      </c>
    </row>
    <row r="716" spans="5:7">
      <c r="E716" s="6" t="s">
        <v>1289</v>
      </c>
      <c r="F716" s="6" t="s">
        <v>2517</v>
      </c>
      <c r="G716" s="6" t="s">
        <v>2518</v>
      </c>
    </row>
    <row r="717" spans="5:7">
      <c r="E717" s="6" t="s">
        <v>1289</v>
      </c>
      <c r="F717" s="6" t="s">
        <v>2519</v>
      </c>
      <c r="G717" s="6" t="s">
        <v>2520</v>
      </c>
    </row>
    <row r="718" spans="5:7">
      <c r="E718" s="6" t="s">
        <v>1289</v>
      </c>
      <c r="F718" s="6" t="s">
        <v>1581</v>
      </c>
      <c r="G718" s="6" t="s">
        <v>2521</v>
      </c>
    </row>
    <row r="719" spans="5:7">
      <c r="E719" s="6" t="s">
        <v>1289</v>
      </c>
      <c r="F719" s="6" t="s">
        <v>1699</v>
      </c>
      <c r="G719" s="6" t="s">
        <v>2522</v>
      </c>
    </row>
    <row r="720" spans="5:7">
      <c r="E720" s="6" t="s">
        <v>1289</v>
      </c>
      <c r="F720" s="6" t="s">
        <v>2523</v>
      </c>
      <c r="G720" s="6" t="s">
        <v>2524</v>
      </c>
    </row>
    <row r="721" spans="5:7">
      <c r="E721" s="6" t="s">
        <v>1289</v>
      </c>
      <c r="F721" s="6" t="s">
        <v>1668</v>
      </c>
      <c r="G721" s="6" t="s">
        <v>2525</v>
      </c>
    </row>
    <row r="722" spans="5:7">
      <c r="E722" s="6" t="s">
        <v>1289</v>
      </c>
      <c r="F722" s="6" t="s">
        <v>2526</v>
      </c>
      <c r="G722" s="6" t="s">
        <v>2527</v>
      </c>
    </row>
    <row r="723" spans="5:7">
      <c r="E723" s="6" t="s">
        <v>1289</v>
      </c>
      <c r="F723" s="6" t="s">
        <v>2528</v>
      </c>
      <c r="G723" s="6" t="s">
        <v>2529</v>
      </c>
    </row>
    <row r="724" spans="5:7">
      <c r="E724" s="6" t="s">
        <v>1289</v>
      </c>
      <c r="F724" s="6" t="s">
        <v>2530</v>
      </c>
      <c r="G724" s="6" t="s">
        <v>2531</v>
      </c>
    </row>
    <row r="725" spans="5:7">
      <c r="E725" s="6" t="s">
        <v>1289</v>
      </c>
      <c r="F725" s="6" t="s">
        <v>1289</v>
      </c>
      <c r="G725" s="6" t="s">
        <v>1290</v>
      </c>
    </row>
    <row r="726" spans="5:7">
      <c r="E726" s="6" t="s">
        <v>1289</v>
      </c>
      <c r="F726" s="6" t="s">
        <v>2532</v>
      </c>
      <c r="G726" s="6" t="s">
        <v>2533</v>
      </c>
    </row>
    <row r="727" spans="5:7">
      <c r="E727" s="6" t="s">
        <v>1289</v>
      </c>
      <c r="F727" s="6" t="s">
        <v>2534</v>
      </c>
      <c r="G727" s="6" t="s">
        <v>2535</v>
      </c>
    </row>
    <row r="728" spans="5:7">
      <c r="E728" s="6" t="s">
        <v>1294</v>
      </c>
      <c r="F728" s="6" t="s">
        <v>2360</v>
      </c>
      <c r="G728" s="6" t="s">
        <v>2536</v>
      </c>
    </row>
    <row r="729" spans="5:7">
      <c r="E729" s="6" t="s">
        <v>1294</v>
      </c>
      <c r="F729" s="6" t="s">
        <v>2537</v>
      </c>
      <c r="G729" s="6" t="s">
        <v>2538</v>
      </c>
    </row>
    <row r="730" spans="5:7">
      <c r="E730" s="6" t="s">
        <v>1294</v>
      </c>
      <c r="F730" s="6" t="s">
        <v>2539</v>
      </c>
      <c r="G730" s="6" t="s">
        <v>2540</v>
      </c>
    </row>
    <row r="731" spans="5:7">
      <c r="E731" s="6" t="s">
        <v>1294</v>
      </c>
      <c r="F731" s="6" t="s">
        <v>2541</v>
      </c>
      <c r="G731" s="6" t="s">
        <v>2542</v>
      </c>
    </row>
    <row r="732" spans="5:7">
      <c r="E732" s="6" t="s">
        <v>1294</v>
      </c>
      <c r="F732" s="6" t="s">
        <v>2543</v>
      </c>
      <c r="G732" s="6" t="s">
        <v>2544</v>
      </c>
    </row>
    <row r="733" spans="5:7">
      <c r="E733" s="6" t="s">
        <v>1294</v>
      </c>
      <c r="F733" s="6" t="s">
        <v>2545</v>
      </c>
      <c r="G733" s="6" t="s">
        <v>2546</v>
      </c>
    </row>
    <row r="734" spans="5:7">
      <c r="E734" s="6" t="s">
        <v>1294</v>
      </c>
      <c r="F734" s="6" t="s">
        <v>2547</v>
      </c>
      <c r="G734" s="6" t="s">
        <v>2548</v>
      </c>
    </row>
    <row r="735" spans="5:7">
      <c r="E735" s="6" t="s">
        <v>1294</v>
      </c>
      <c r="F735" s="6" t="s">
        <v>2549</v>
      </c>
      <c r="G735" s="6" t="s">
        <v>2550</v>
      </c>
    </row>
    <row r="736" spans="5:7">
      <c r="E736" s="6" t="s">
        <v>1294</v>
      </c>
      <c r="F736" s="6" t="s">
        <v>2551</v>
      </c>
      <c r="G736" s="6" t="s">
        <v>2552</v>
      </c>
    </row>
    <row r="737" spans="5:7">
      <c r="E737" s="6" t="s">
        <v>1294</v>
      </c>
      <c r="F737" s="6" t="s">
        <v>2553</v>
      </c>
      <c r="G737" s="6" t="s">
        <v>2554</v>
      </c>
    </row>
    <row r="738" spans="5:7">
      <c r="E738" s="6" t="s">
        <v>1294</v>
      </c>
      <c r="F738" s="6" t="s">
        <v>2555</v>
      </c>
      <c r="G738" s="6" t="s">
        <v>2556</v>
      </c>
    </row>
    <row r="739" spans="5:7">
      <c r="E739" s="6" t="s">
        <v>1294</v>
      </c>
      <c r="F739" s="6" t="s">
        <v>1294</v>
      </c>
      <c r="G739" s="6" t="s">
        <v>1295</v>
      </c>
    </row>
    <row r="740" spans="5:7">
      <c r="E740" s="6" t="s">
        <v>1294</v>
      </c>
      <c r="F740" s="6" t="s">
        <v>2557</v>
      </c>
      <c r="G740" s="6" t="s">
        <v>2558</v>
      </c>
    </row>
    <row r="741" spans="5:7">
      <c r="E741" s="6" t="s">
        <v>1294</v>
      </c>
      <c r="F741" s="6" t="s">
        <v>2559</v>
      </c>
      <c r="G741" s="6" t="s">
        <v>2560</v>
      </c>
    </row>
    <row r="742" spans="5:7">
      <c r="E742" s="6" t="s">
        <v>1299</v>
      </c>
      <c r="F742" s="6" t="s">
        <v>2023</v>
      </c>
      <c r="G742" s="6" t="s">
        <v>2561</v>
      </c>
    </row>
    <row r="743" spans="5:7">
      <c r="E743" s="6" t="s">
        <v>1299</v>
      </c>
      <c r="F743" s="6" t="s">
        <v>2562</v>
      </c>
      <c r="G743" s="6" t="s">
        <v>2563</v>
      </c>
    </row>
    <row r="744" spans="5:7">
      <c r="E744" s="6" t="s">
        <v>1299</v>
      </c>
      <c r="F744" s="6" t="s">
        <v>2564</v>
      </c>
      <c r="G744" s="6" t="s">
        <v>2565</v>
      </c>
    </row>
    <row r="745" spans="5:7">
      <c r="E745" s="6" t="s">
        <v>1299</v>
      </c>
      <c r="F745" s="6" t="s">
        <v>2566</v>
      </c>
      <c r="G745" s="6" t="s">
        <v>2567</v>
      </c>
    </row>
    <row r="746" spans="5:7">
      <c r="E746" s="6" t="s">
        <v>1299</v>
      </c>
      <c r="F746" s="6" t="s">
        <v>2568</v>
      </c>
      <c r="G746" s="6" t="s">
        <v>2569</v>
      </c>
    </row>
    <row r="747" spans="5:7">
      <c r="E747" s="6" t="s">
        <v>1299</v>
      </c>
      <c r="F747" s="6" t="s">
        <v>2570</v>
      </c>
      <c r="G747" s="6" t="s">
        <v>2571</v>
      </c>
    </row>
    <row r="748" spans="5:7">
      <c r="E748" s="6" t="s">
        <v>1299</v>
      </c>
      <c r="F748" s="6" t="s">
        <v>2572</v>
      </c>
      <c r="G748" s="6" t="s">
        <v>2573</v>
      </c>
    </row>
    <row r="749" spans="5:7">
      <c r="E749" s="6" t="s">
        <v>1299</v>
      </c>
      <c r="F749" s="6" t="s">
        <v>2574</v>
      </c>
      <c r="G749" s="6" t="s">
        <v>2575</v>
      </c>
    </row>
    <row r="750" spans="5:7">
      <c r="E750" s="6" t="s">
        <v>1299</v>
      </c>
      <c r="F750" s="6" t="s">
        <v>2576</v>
      </c>
      <c r="G750" s="6" t="s">
        <v>2577</v>
      </c>
    </row>
    <row r="751" spans="5:7">
      <c r="E751" s="6" t="s">
        <v>1299</v>
      </c>
      <c r="F751" s="6" t="s">
        <v>2578</v>
      </c>
      <c r="G751" s="6" t="s">
        <v>2579</v>
      </c>
    </row>
    <row r="752" spans="5:7">
      <c r="E752" s="6" t="s">
        <v>1299</v>
      </c>
      <c r="F752" s="6" t="s">
        <v>2580</v>
      </c>
      <c r="G752" s="6" t="s">
        <v>2581</v>
      </c>
    </row>
    <row r="753" spans="5:7">
      <c r="E753" s="6" t="s">
        <v>1299</v>
      </c>
      <c r="F753" s="6" t="s">
        <v>1581</v>
      </c>
      <c r="G753" s="6" t="s">
        <v>2582</v>
      </c>
    </row>
    <row r="754" spans="5:7">
      <c r="E754" s="6" t="s">
        <v>1299</v>
      </c>
      <c r="F754" s="6" t="s">
        <v>2081</v>
      </c>
      <c r="G754" s="6" t="s">
        <v>2583</v>
      </c>
    </row>
    <row r="755" spans="5:7">
      <c r="E755" s="6" t="s">
        <v>1299</v>
      </c>
      <c r="F755" s="6" t="s">
        <v>2584</v>
      </c>
      <c r="G755" s="6" t="s">
        <v>2585</v>
      </c>
    </row>
    <row r="756" spans="5:7">
      <c r="E756" s="6" t="s">
        <v>1299</v>
      </c>
      <c r="F756" s="6" t="s">
        <v>2586</v>
      </c>
      <c r="G756" s="6" t="s">
        <v>2587</v>
      </c>
    </row>
    <row r="757" spans="5:7">
      <c r="E757" s="6" t="s">
        <v>1299</v>
      </c>
      <c r="F757" s="6" t="s">
        <v>2588</v>
      </c>
      <c r="G757" s="6" t="s">
        <v>2589</v>
      </c>
    </row>
    <row r="758" spans="5:7">
      <c r="E758" s="6" t="s">
        <v>1299</v>
      </c>
      <c r="F758" s="6" t="s">
        <v>2590</v>
      </c>
      <c r="G758" s="6" t="s">
        <v>2591</v>
      </c>
    </row>
    <row r="759" spans="5:7">
      <c r="E759" s="6" t="s">
        <v>1299</v>
      </c>
      <c r="F759" s="6" t="s">
        <v>1299</v>
      </c>
      <c r="G759" s="6" t="s">
        <v>1300</v>
      </c>
    </row>
    <row r="760" spans="5:7">
      <c r="E760" s="6" t="s">
        <v>1299</v>
      </c>
      <c r="F760" s="6" t="s">
        <v>2592</v>
      </c>
      <c r="G760" s="6" t="s">
        <v>2593</v>
      </c>
    </row>
    <row r="761" spans="5:7">
      <c r="E761" s="6" t="s">
        <v>1299</v>
      </c>
      <c r="F761" s="6" t="s">
        <v>2594</v>
      </c>
      <c r="G761" s="6" t="s">
        <v>2595</v>
      </c>
    </row>
    <row r="762" spans="5:7">
      <c r="E762" s="6" t="s">
        <v>1304</v>
      </c>
      <c r="F762" s="6" t="s">
        <v>2596</v>
      </c>
      <c r="G762" s="6" t="s">
        <v>2597</v>
      </c>
    </row>
    <row r="763" spans="5:7">
      <c r="E763" s="6" t="s">
        <v>1304</v>
      </c>
      <c r="F763" s="6" t="s">
        <v>1652</v>
      </c>
      <c r="G763" s="6" t="s">
        <v>2598</v>
      </c>
    </row>
    <row r="764" spans="5:7">
      <c r="E764" s="6" t="s">
        <v>1304</v>
      </c>
      <c r="F764" s="6" t="s">
        <v>2599</v>
      </c>
      <c r="G764" s="6" t="s">
        <v>2600</v>
      </c>
    </row>
    <row r="765" spans="5:7">
      <c r="E765" s="6" t="s">
        <v>1304</v>
      </c>
      <c r="F765" s="6" t="s">
        <v>1658</v>
      </c>
      <c r="G765" s="6" t="s">
        <v>2601</v>
      </c>
    </row>
    <row r="766" spans="5:7">
      <c r="E766" s="6" t="s">
        <v>1304</v>
      </c>
      <c r="F766" s="6" t="s">
        <v>2602</v>
      </c>
      <c r="G766" s="6" t="s">
        <v>2603</v>
      </c>
    </row>
    <row r="767" spans="5:7">
      <c r="E767" s="6" t="s">
        <v>1304</v>
      </c>
      <c r="F767" s="6" t="s">
        <v>2604</v>
      </c>
      <c r="G767" s="6" t="s">
        <v>2605</v>
      </c>
    </row>
    <row r="768" spans="5:7">
      <c r="E768" s="6" t="s">
        <v>1304</v>
      </c>
      <c r="F768" s="6" t="s">
        <v>2606</v>
      </c>
      <c r="G768" s="6" t="s">
        <v>2607</v>
      </c>
    </row>
    <row r="769" spans="5:7">
      <c r="E769" s="6" t="s">
        <v>1304</v>
      </c>
      <c r="F769" s="6" t="s">
        <v>2608</v>
      </c>
      <c r="G769" s="6" t="s">
        <v>2609</v>
      </c>
    </row>
    <row r="770" spans="5:7">
      <c r="E770" s="6" t="s">
        <v>1304</v>
      </c>
      <c r="F770" s="6" t="s">
        <v>2513</v>
      </c>
      <c r="G770" s="6" t="s">
        <v>2610</v>
      </c>
    </row>
    <row r="771" spans="5:7">
      <c r="E771" s="6" t="s">
        <v>1304</v>
      </c>
      <c r="F771" s="6" t="s">
        <v>2611</v>
      </c>
      <c r="G771" s="6" t="s">
        <v>2612</v>
      </c>
    </row>
    <row r="772" spans="5:7">
      <c r="E772" s="6" t="s">
        <v>1304</v>
      </c>
      <c r="F772" s="6" t="s">
        <v>1365</v>
      </c>
      <c r="G772" s="6" t="s">
        <v>2613</v>
      </c>
    </row>
    <row r="773" spans="5:7">
      <c r="E773" s="6" t="s">
        <v>1304</v>
      </c>
      <c r="F773" s="6" t="s">
        <v>1581</v>
      </c>
      <c r="G773" s="6" t="s">
        <v>2614</v>
      </c>
    </row>
    <row r="774" spans="5:7">
      <c r="E774" s="6" t="s">
        <v>1304</v>
      </c>
      <c r="F774" s="6" t="s">
        <v>2615</v>
      </c>
      <c r="G774" s="6" t="s">
        <v>2616</v>
      </c>
    </row>
    <row r="775" spans="5:7">
      <c r="E775" s="6" t="s">
        <v>1304</v>
      </c>
      <c r="F775" s="6" t="s">
        <v>2617</v>
      </c>
      <c r="G775" s="6" t="s">
        <v>2618</v>
      </c>
    </row>
    <row r="776" spans="5:7">
      <c r="E776" s="6" t="s">
        <v>1304</v>
      </c>
      <c r="F776" s="6" t="s">
        <v>2619</v>
      </c>
      <c r="G776" s="6" t="s">
        <v>2620</v>
      </c>
    </row>
    <row r="777" spans="5:7">
      <c r="E777" s="6" t="s">
        <v>1304</v>
      </c>
      <c r="F777" s="6" t="s">
        <v>1304</v>
      </c>
      <c r="G777" s="6" t="s">
        <v>1305</v>
      </c>
    </row>
    <row r="778" spans="5:7">
      <c r="E778" s="6" t="s">
        <v>1304</v>
      </c>
      <c r="F778" s="6" t="s">
        <v>2621</v>
      </c>
      <c r="G778" s="6" t="s">
        <v>2622</v>
      </c>
    </row>
    <row r="779" spans="5:7">
      <c r="E779" s="6" t="s">
        <v>1304</v>
      </c>
      <c r="F779" s="6" t="s">
        <v>2623</v>
      </c>
      <c r="G779" s="6" t="s">
        <v>2624</v>
      </c>
    </row>
    <row r="780" spans="5:7">
      <c r="E780" s="6" t="s">
        <v>1304</v>
      </c>
      <c r="F780" s="6" t="s">
        <v>2625</v>
      </c>
      <c r="G780" s="6" t="s">
        <v>2626</v>
      </c>
    </row>
    <row r="781" spans="5:7">
      <c r="E781" s="6" t="s">
        <v>1304</v>
      </c>
      <c r="F781" s="6" t="s">
        <v>2627</v>
      </c>
      <c r="G781" s="6" t="s">
        <v>2628</v>
      </c>
    </row>
    <row r="782" spans="5:7">
      <c r="E782" s="6" t="s">
        <v>1309</v>
      </c>
      <c r="F782" s="6" t="s">
        <v>1048</v>
      </c>
      <c r="G782" s="6" t="s">
        <v>2629</v>
      </c>
    </row>
    <row r="783" spans="5:7">
      <c r="E783" s="6" t="s">
        <v>1309</v>
      </c>
      <c r="F783" s="6" t="s">
        <v>2630</v>
      </c>
      <c r="G783" s="6" t="s">
        <v>2631</v>
      </c>
    </row>
    <row r="784" spans="5:7">
      <c r="E784" s="6" t="s">
        <v>1309</v>
      </c>
      <c r="F784" s="6" t="s">
        <v>2632</v>
      </c>
      <c r="G784" s="6" t="s">
        <v>2633</v>
      </c>
    </row>
    <row r="785" spans="5:7">
      <c r="E785" s="6" t="s">
        <v>1309</v>
      </c>
      <c r="F785" s="6" t="s">
        <v>2634</v>
      </c>
      <c r="G785" s="6" t="s">
        <v>2635</v>
      </c>
    </row>
    <row r="786" spans="5:7">
      <c r="E786" s="6" t="s">
        <v>1309</v>
      </c>
      <c r="F786" s="6" t="s">
        <v>2396</v>
      </c>
      <c r="G786" s="6" t="s">
        <v>2636</v>
      </c>
    </row>
    <row r="787" spans="5:7">
      <c r="E787" s="6" t="s">
        <v>1309</v>
      </c>
      <c r="F787" s="6" t="s">
        <v>2637</v>
      </c>
      <c r="G787" s="6" t="s">
        <v>2638</v>
      </c>
    </row>
    <row r="788" spans="5:7">
      <c r="E788" s="6" t="s">
        <v>1309</v>
      </c>
      <c r="F788" s="6" t="s">
        <v>2639</v>
      </c>
      <c r="G788" s="6" t="s">
        <v>2640</v>
      </c>
    </row>
    <row r="789" spans="5:7">
      <c r="E789" s="6" t="s">
        <v>1309</v>
      </c>
      <c r="F789" s="6" t="s">
        <v>2641</v>
      </c>
      <c r="G789" s="6" t="s">
        <v>2642</v>
      </c>
    </row>
    <row r="790" spans="5:7">
      <c r="E790" s="6" t="s">
        <v>1309</v>
      </c>
      <c r="F790" s="6" t="s">
        <v>2643</v>
      </c>
      <c r="G790" s="6" t="s">
        <v>2644</v>
      </c>
    </row>
    <row r="791" spans="5:7">
      <c r="E791" s="6" t="s">
        <v>1309</v>
      </c>
      <c r="F791" s="6" t="s">
        <v>2645</v>
      </c>
      <c r="G791" s="6" t="s">
        <v>2646</v>
      </c>
    </row>
    <row r="792" spans="5:7">
      <c r="E792" s="6" t="s">
        <v>1309</v>
      </c>
      <c r="F792" s="6" t="s">
        <v>2647</v>
      </c>
      <c r="G792" s="6" t="s">
        <v>2648</v>
      </c>
    </row>
    <row r="793" spans="5:7">
      <c r="E793" s="6" t="s">
        <v>1309</v>
      </c>
      <c r="F793" s="6" t="s">
        <v>2649</v>
      </c>
      <c r="G793" s="6" t="s">
        <v>2650</v>
      </c>
    </row>
    <row r="794" spans="5:7">
      <c r="E794" s="6" t="s">
        <v>1309</v>
      </c>
      <c r="F794" s="6" t="s">
        <v>2651</v>
      </c>
      <c r="G794" s="6" t="s">
        <v>2652</v>
      </c>
    </row>
    <row r="795" spans="5:7">
      <c r="E795" s="6" t="s">
        <v>1309</v>
      </c>
      <c r="F795" s="6" t="s">
        <v>1836</v>
      </c>
      <c r="G795" s="6" t="s">
        <v>2653</v>
      </c>
    </row>
    <row r="796" spans="5:7">
      <c r="E796" s="6" t="s">
        <v>1309</v>
      </c>
      <c r="F796" s="6" t="s">
        <v>2654</v>
      </c>
      <c r="G796" s="6" t="s">
        <v>2655</v>
      </c>
    </row>
    <row r="797" spans="5:7">
      <c r="E797" s="6" t="s">
        <v>1309</v>
      </c>
      <c r="F797" s="6" t="s">
        <v>2656</v>
      </c>
      <c r="G797" s="6" t="s">
        <v>2657</v>
      </c>
    </row>
    <row r="798" spans="5:7">
      <c r="E798" s="6" t="s">
        <v>1309</v>
      </c>
      <c r="F798" s="6" t="s">
        <v>2658</v>
      </c>
      <c r="G798" s="6" t="s">
        <v>2659</v>
      </c>
    </row>
    <row r="799" spans="5:7">
      <c r="E799" s="6" t="s">
        <v>1309</v>
      </c>
      <c r="F799" s="6" t="s">
        <v>2246</v>
      </c>
      <c r="G799" s="6" t="s">
        <v>2660</v>
      </c>
    </row>
    <row r="800" spans="5:7">
      <c r="E800" s="6" t="s">
        <v>1309</v>
      </c>
      <c r="F800" s="6" t="s">
        <v>1309</v>
      </c>
      <c r="G800" s="6" t="s">
        <v>1310</v>
      </c>
    </row>
    <row r="801" spans="5:7">
      <c r="E801" s="6" t="s">
        <v>1309</v>
      </c>
      <c r="F801" s="6" t="s">
        <v>2661</v>
      </c>
      <c r="G801" s="6" t="s">
        <v>2662</v>
      </c>
    </row>
    <row r="802" spans="5:7">
      <c r="E802" s="6" t="s">
        <v>1314</v>
      </c>
      <c r="F802" s="6" t="s">
        <v>2663</v>
      </c>
      <c r="G802" s="6" t="s">
        <v>2664</v>
      </c>
    </row>
    <row r="803" spans="5:7">
      <c r="E803" s="6" t="s">
        <v>1314</v>
      </c>
      <c r="F803" s="6" t="s">
        <v>2665</v>
      </c>
      <c r="G803" s="6" t="s">
        <v>2666</v>
      </c>
    </row>
    <row r="804" spans="5:7">
      <c r="E804" s="6" t="s">
        <v>1314</v>
      </c>
      <c r="F804" s="6" t="s">
        <v>2667</v>
      </c>
      <c r="G804" s="6" t="s">
        <v>2668</v>
      </c>
    </row>
    <row r="805" spans="5:7">
      <c r="E805" s="6" t="s">
        <v>1314</v>
      </c>
      <c r="F805" s="6" t="s">
        <v>2669</v>
      </c>
      <c r="G805" s="6" t="s">
        <v>2670</v>
      </c>
    </row>
    <row r="806" spans="5:7">
      <c r="E806" s="6" t="s">
        <v>1314</v>
      </c>
      <c r="F806" s="6" t="s">
        <v>2671</v>
      </c>
      <c r="G806" s="6" t="s">
        <v>2672</v>
      </c>
    </row>
    <row r="807" spans="5:7">
      <c r="E807" s="6" t="s">
        <v>1314</v>
      </c>
      <c r="F807" s="6" t="s">
        <v>2673</v>
      </c>
      <c r="G807" s="6" t="s">
        <v>2674</v>
      </c>
    </row>
    <row r="808" spans="5:7">
      <c r="E808" s="6" t="s">
        <v>1314</v>
      </c>
      <c r="F808" s="6" t="s">
        <v>2675</v>
      </c>
      <c r="G808" s="6" t="s">
        <v>2676</v>
      </c>
    </row>
    <row r="809" spans="5:7">
      <c r="E809" s="6" t="s">
        <v>1314</v>
      </c>
      <c r="F809" s="6" t="s">
        <v>2677</v>
      </c>
      <c r="G809" s="6" t="s">
        <v>2678</v>
      </c>
    </row>
    <row r="810" spans="5:7">
      <c r="E810" s="6" t="s">
        <v>1314</v>
      </c>
      <c r="F810" s="6" t="s">
        <v>1365</v>
      </c>
      <c r="G810" s="6" t="s">
        <v>2679</v>
      </c>
    </row>
    <row r="811" spans="5:7">
      <c r="E811" s="6" t="s">
        <v>1314</v>
      </c>
      <c r="F811" s="6" t="s">
        <v>1702</v>
      </c>
      <c r="G811" s="6" t="s">
        <v>2680</v>
      </c>
    </row>
    <row r="812" spans="5:7">
      <c r="E812" s="6" t="s">
        <v>1314</v>
      </c>
      <c r="F812" s="6" t="s">
        <v>2681</v>
      </c>
      <c r="G812" s="6" t="s">
        <v>2682</v>
      </c>
    </row>
    <row r="813" spans="5:7">
      <c r="E813" s="6" t="s">
        <v>1314</v>
      </c>
      <c r="F813" s="6" t="s">
        <v>2683</v>
      </c>
      <c r="G813" s="6" t="s">
        <v>2684</v>
      </c>
    </row>
    <row r="814" spans="5:7">
      <c r="E814" s="6" t="s">
        <v>1314</v>
      </c>
      <c r="F814" s="6" t="s">
        <v>2685</v>
      </c>
      <c r="G814" s="6" t="s">
        <v>2686</v>
      </c>
    </row>
    <row r="815" spans="5:7">
      <c r="E815" s="6" t="s">
        <v>1314</v>
      </c>
      <c r="F815" s="6" t="s">
        <v>1314</v>
      </c>
      <c r="G815" s="6" t="s">
        <v>1315</v>
      </c>
    </row>
    <row r="816" spans="5:7">
      <c r="E816" s="6" t="s">
        <v>1314</v>
      </c>
      <c r="F816" s="6" t="s">
        <v>2687</v>
      </c>
      <c r="G816" s="6" t="s">
        <v>2688</v>
      </c>
    </row>
    <row r="817" spans="5:7">
      <c r="E817" s="6" t="s">
        <v>1319</v>
      </c>
      <c r="F817" s="6" t="s">
        <v>2689</v>
      </c>
      <c r="G817" s="6" t="s">
        <v>2690</v>
      </c>
    </row>
    <row r="818" spans="5:7">
      <c r="E818" s="6" t="s">
        <v>1319</v>
      </c>
      <c r="F818" s="6" t="s">
        <v>2691</v>
      </c>
      <c r="G818" s="6" t="s">
        <v>2692</v>
      </c>
    </row>
    <row r="819" spans="5:7">
      <c r="E819" s="6" t="s">
        <v>1319</v>
      </c>
      <c r="F819" s="6" t="s">
        <v>2693</v>
      </c>
      <c r="G819" s="6" t="s">
        <v>2694</v>
      </c>
    </row>
    <row r="820" spans="5:7">
      <c r="E820" s="6" t="s">
        <v>1319</v>
      </c>
      <c r="F820" s="6" t="s">
        <v>2695</v>
      </c>
      <c r="G820" s="6" t="s">
        <v>2696</v>
      </c>
    </row>
    <row r="821" spans="5:7">
      <c r="E821" s="6" t="s">
        <v>1319</v>
      </c>
      <c r="F821" s="6" t="s">
        <v>2697</v>
      </c>
      <c r="G821" s="6" t="s">
        <v>2698</v>
      </c>
    </row>
    <row r="822" spans="5:7">
      <c r="E822" s="6" t="s">
        <v>1319</v>
      </c>
      <c r="F822" s="6" t="s">
        <v>1822</v>
      </c>
      <c r="G822" s="6" t="s">
        <v>2699</v>
      </c>
    </row>
    <row r="823" spans="5:7">
      <c r="E823" s="6" t="s">
        <v>1319</v>
      </c>
      <c r="F823" s="6" t="s">
        <v>2700</v>
      </c>
      <c r="G823" s="6" t="s">
        <v>2701</v>
      </c>
    </row>
    <row r="824" spans="5:7">
      <c r="E824" s="6" t="s">
        <v>1319</v>
      </c>
      <c r="F824" s="6" t="s">
        <v>2702</v>
      </c>
      <c r="G824" s="6" t="s">
        <v>2703</v>
      </c>
    </row>
    <row r="825" spans="5:7">
      <c r="E825" s="6" t="s">
        <v>1319</v>
      </c>
      <c r="F825" s="6" t="s">
        <v>2704</v>
      </c>
      <c r="G825" s="6" t="s">
        <v>2705</v>
      </c>
    </row>
    <row r="826" spans="5:7">
      <c r="E826" s="6" t="s">
        <v>1319</v>
      </c>
      <c r="F826" s="6" t="s">
        <v>2706</v>
      </c>
      <c r="G826" s="6" t="s">
        <v>2707</v>
      </c>
    </row>
    <row r="827" spans="5:7">
      <c r="E827" s="6" t="s">
        <v>1319</v>
      </c>
      <c r="F827" s="6" t="s">
        <v>2708</v>
      </c>
      <c r="G827" s="6" t="s">
        <v>2709</v>
      </c>
    </row>
    <row r="828" spans="5:7">
      <c r="E828" s="6" t="s">
        <v>1319</v>
      </c>
      <c r="F828" s="6" t="s">
        <v>2710</v>
      </c>
      <c r="G828" s="6" t="s">
        <v>2711</v>
      </c>
    </row>
    <row r="829" spans="5:7">
      <c r="E829" s="6" t="s">
        <v>1319</v>
      </c>
      <c r="F829" s="6" t="s">
        <v>2687</v>
      </c>
      <c r="G829" s="6" t="s">
        <v>2712</v>
      </c>
    </row>
    <row r="830" spans="5:7">
      <c r="E830" s="6" t="s">
        <v>1319</v>
      </c>
      <c r="F830" s="6" t="s">
        <v>1319</v>
      </c>
      <c r="G830" s="6" t="s">
        <v>1320</v>
      </c>
    </row>
    <row r="831" spans="5:7">
      <c r="E831" s="6" t="s">
        <v>1319</v>
      </c>
      <c r="F831" s="6" t="s">
        <v>2713</v>
      </c>
      <c r="G831" s="6" t="s">
        <v>2714</v>
      </c>
    </row>
    <row r="832" spans="5:7">
      <c r="E832" s="6" t="s">
        <v>1324</v>
      </c>
      <c r="F832" s="6" t="s">
        <v>2715</v>
      </c>
      <c r="G832" s="6" t="s">
        <v>2716</v>
      </c>
    </row>
    <row r="833" spans="5:7">
      <c r="E833" s="6" t="s">
        <v>1324</v>
      </c>
      <c r="F833" s="6" t="s">
        <v>2717</v>
      </c>
      <c r="G833" s="6" t="s">
        <v>2718</v>
      </c>
    </row>
    <row r="834" spans="5:7">
      <c r="E834" s="6" t="s">
        <v>1324</v>
      </c>
      <c r="F834" s="6" t="s">
        <v>2719</v>
      </c>
      <c r="G834" s="6" t="s">
        <v>2720</v>
      </c>
    </row>
    <row r="835" spans="5:7">
      <c r="E835" s="6" t="s">
        <v>1324</v>
      </c>
      <c r="F835" s="6" t="s">
        <v>2721</v>
      </c>
      <c r="G835" s="6" t="s">
        <v>2722</v>
      </c>
    </row>
    <row r="836" spans="5:7">
      <c r="E836" s="6" t="s">
        <v>1324</v>
      </c>
      <c r="F836" s="6" t="s">
        <v>2723</v>
      </c>
      <c r="G836" s="6" t="s">
        <v>2724</v>
      </c>
    </row>
    <row r="837" spans="5:7">
      <c r="E837" s="6" t="s">
        <v>1324</v>
      </c>
      <c r="F837" s="6" t="s">
        <v>2725</v>
      </c>
      <c r="G837" s="6" t="s">
        <v>2726</v>
      </c>
    </row>
    <row r="838" spans="5:7">
      <c r="E838" s="6" t="s">
        <v>1324</v>
      </c>
      <c r="F838" s="6" t="s">
        <v>2727</v>
      </c>
      <c r="G838" s="6" t="s">
        <v>2728</v>
      </c>
    </row>
    <row r="839" spans="5:7">
      <c r="E839" s="6" t="s">
        <v>1324</v>
      </c>
      <c r="F839" s="6" t="s">
        <v>2729</v>
      </c>
      <c r="G839" s="6" t="s">
        <v>2730</v>
      </c>
    </row>
    <row r="840" spans="5:7">
      <c r="E840" s="6" t="s">
        <v>1324</v>
      </c>
      <c r="F840" s="6" t="s">
        <v>2731</v>
      </c>
      <c r="G840" s="6" t="s">
        <v>2732</v>
      </c>
    </row>
    <row r="841" spans="5:7">
      <c r="E841" s="6" t="s">
        <v>1324</v>
      </c>
      <c r="F841" s="6" t="s">
        <v>1527</v>
      </c>
      <c r="G841" s="6" t="s">
        <v>2733</v>
      </c>
    </row>
    <row r="842" spans="5:7">
      <c r="E842" s="6" t="s">
        <v>1324</v>
      </c>
      <c r="F842" s="6" t="s">
        <v>2734</v>
      </c>
      <c r="G842" s="6" t="s">
        <v>2735</v>
      </c>
    </row>
    <row r="843" spans="5:7">
      <c r="E843" s="6" t="s">
        <v>1324</v>
      </c>
      <c r="F843" s="6" t="s">
        <v>1324</v>
      </c>
      <c r="G843" s="6" t="s">
        <v>1325</v>
      </c>
    </row>
    <row r="844" spans="5:7">
      <c r="E844" s="6" t="s">
        <v>1324</v>
      </c>
      <c r="F844" s="6" t="s">
        <v>2736</v>
      </c>
      <c r="G844" s="6" t="s">
        <v>2737</v>
      </c>
    </row>
    <row r="845" spans="5:7">
      <c r="E845" s="6" t="s">
        <v>1324</v>
      </c>
      <c r="F845" s="6" t="s">
        <v>1433</v>
      </c>
      <c r="G845" s="6" t="s">
        <v>2738</v>
      </c>
    </row>
    <row r="846" spans="5:7">
      <c r="E846" s="6" t="s">
        <v>1329</v>
      </c>
      <c r="F846" s="6" t="s">
        <v>2739</v>
      </c>
      <c r="G846" s="6" t="s">
        <v>2740</v>
      </c>
    </row>
    <row r="847" spans="5:7">
      <c r="E847" s="6" t="s">
        <v>1329</v>
      </c>
      <c r="F847" s="6" t="s">
        <v>2741</v>
      </c>
      <c r="G847" s="6" t="s">
        <v>2742</v>
      </c>
    </row>
    <row r="848" spans="5:7">
      <c r="E848" s="6" t="s">
        <v>1329</v>
      </c>
      <c r="F848" s="6" t="s">
        <v>1712</v>
      </c>
      <c r="G848" s="6" t="s">
        <v>2743</v>
      </c>
    </row>
    <row r="849" spans="5:7">
      <c r="E849" s="6" t="s">
        <v>1329</v>
      </c>
      <c r="F849" s="6" t="s">
        <v>1658</v>
      </c>
      <c r="G849" s="6" t="s">
        <v>2744</v>
      </c>
    </row>
    <row r="850" spans="5:7">
      <c r="E850" s="6" t="s">
        <v>1329</v>
      </c>
      <c r="F850" s="6" t="s">
        <v>2745</v>
      </c>
      <c r="G850" s="6" t="s">
        <v>2746</v>
      </c>
    </row>
    <row r="851" spans="5:7">
      <c r="E851" s="6" t="s">
        <v>1329</v>
      </c>
      <c r="F851" s="6" t="s">
        <v>2747</v>
      </c>
      <c r="G851" s="6" t="s">
        <v>2748</v>
      </c>
    </row>
    <row r="852" spans="5:7">
      <c r="E852" s="6" t="s">
        <v>1329</v>
      </c>
      <c r="F852" s="6" t="s">
        <v>2749</v>
      </c>
      <c r="G852" s="6" t="s">
        <v>2750</v>
      </c>
    </row>
    <row r="853" spans="5:7">
      <c r="E853" s="6" t="s">
        <v>1329</v>
      </c>
      <c r="F853" s="6" t="s">
        <v>2751</v>
      </c>
      <c r="G853" s="6" t="s">
        <v>2752</v>
      </c>
    </row>
    <row r="854" spans="5:7">
      <c r="E854" s="6" t="s">
        <v>1329</v>
      </c>
      <c r="F854" s="6" t="s">
        <v>2753</v>
      </c>
      <c r="G854" s="6" t="s">
        <v>2754</v>
      </c>
    </row>
    <row r="855" spans="5:7">
      <c r="E855" s="6" t="s">
        <v>1329</v>
      </c>
      <c r="F855" s="6" t="s">
        <v>2755</v>
      </c>
      <c r="G855" s="6" t="s">
        <v>2756</v>
      </c>
    </row>
    <row r="856" spans="5:7">
      <c r="E856" s="6" t="s">
        <v>1329</v>
      </c>
      <c r="F856" s="6" t="s">
        <v>2378</v>
      </c>
      <c r="G856" s="6" t="s">
        <v>2757</v>
      </c>
    </row>
    <row r="857" spans="5:7">
      <c r="E857" s="6" t="s">
        <v>1329</v>
      </c>
      <c r="F857" s="6" t="s">
        <v>2654</v>
      </c>
      <c r="G857" s="6" t="s">
        <v>2758</v>
      </c>
    </row>
    <row r="858" spans="5:7">
      <c r="E858" s="6" t="s">
        <v>1329</v>
      </c>
      <c r="F858" s="6" t="s">
        <v>1329</v>
      </c>
      <c r="G858" s="6" t="s">
        <v>1330</v>
      </c>
    </row>
    <row r="859" spans="5:7">
      <c r="E859" s="6" t="s">
        <v>1329</v>
      </c>
      <c r="F859" s="6" t="s">
        <v>2759</v>
      </c>
      <c r="G859" s="6" t="s">
        <v>2760</v>
      </c>
    </row>
    <row r="860" spans="5:7">
      <c r="E860" s="6" t="s">
        <v>1329</v>
      </c>
      <c r="F860" s="6" t="s">
        <v>1650</v>
      </c>
      <c r="G860" s="6" t="s">
        <v>2761</v>
      </c>
    </row>
    <row r="861" spans="5:7">
      <c r="E861" s="6" t="s">
        <v>1329</v>
      </c>
      <c r="F861" s="6" t="s">
        <v>2762</v>
      </c>
      <c r="G861" s="6" t="s">
        <v>2763</v>
      </c>
    </row>
    <row r="862" spans="5:7">
      <c r="E862" s="6" t="s">
        <v>1329</v>
      </c>
      <c r="F862" s="6" t="s">
        <v>2764</v>
      </c>
      <c r="G862" s="6" t="s">
        <v>2765</v>
      </c>
    </row>
    <row r="863" spans="5:7">
      <c r="E863" s="6" t="s">
        <v>1334</v>
      </c>
      <c r="F863" s="6" t="s">
        <v>2766</v>
      </c>
      <c r="G863" s="6" t="s">
        <v>2767</v>
      </c>
    </row>
    <row r="864" spans="5:7">
      <c r="E864" s="6" t="s">
        <v>1334</v>
      </c>
      <c r="F864" s="6" t="s">
        <v>2768</v>
      </c>
      <c r="G864" s="6" t="s">
        <v>2769</v>
      </c>
    </row>
    <row r="865" spans="5:7">
      <c r="E865" s="6" t="s">
        <v>1334</v>
      </c>
      <c r="F865" s="6" t="s">
        <v>2770</v>
      </c>
      <c r="G865" s="6" t="s">
        <v>2771</v>
      </c>
    </row>
    <row r="866" spans="5:7">
      <c r="E866" s="6" t="s">
        <v>1334</v>
      </c>
      <c r="F866" s="6" t="s">
        <v>2772</v>
      </c>
      <c r="G866" s="6" t="s">
        <v>2773</v>
      </c>
    </row>
    <row r="867" spans="5:7">
      <c r="E867" s="6" t="s">
        <v>1334</v>
      </c>
      <c r="F867" s="6" t="s">
        <v>1609</v>
      </c>
      <c r="G867" s="6" t="s">
        <v>2774</v>
      </c>
    </row>
    <row r="868" spans="5:7">
      <c r="E868" s="6" t="s">
        <v>1334</v>
      </c>
      <c r="F868" s="6" t="s">
        <v>2775</v>
      </c>
      <c r="G868" s="6" t="s">
        <v>2776</v>
      </c>
    </row>
    <row r="869" spans="5:7">
      <c r="E869" s="6" t="s">
        <v>1334</v>
      </c>
      <c r="F869" s="6" t="s">
        <v>2777</v>
      </c>
      <c r="G869" s="6" t="s">
        <v>2778</v>
      </c>
    </row>
    <row r="870" spans="5:7">
      <c r="E870" s="6" t="s">
        <v>1334</v>
      </c>
      <c r="F870" s="6" t="s">
        <v>2779</v>
      </c>
      <c r="G870" s="6" t="s">
        <v>2780</v>
      </c>
    </row>
    <row r="871" spans="5:7">
      <c r="E871" s="6" t="s">
        <v>1334</v>
      </c>
      <c r="F871" s="6" t="s">
        <v>2781</v>
      </c>
      <c r="G871" s="6" t="s">
        <v>2782</v>
      </c>
    </row>
    <row r="872" spans="5:7">
      <c r="E872" s="6" t="s">
        <v>1334</v>
      </c>
      <c r="F872" s="6" t="s">
        <v>2783</v>
      </c>
      <c r="G872" s="6" t="s">
        <v>2784</v>
      </c>
    </row>
    <row r="873" spans="5:7">
      <c r="E873" s="6" t="s">
        <v>1334</v>
      </c>
      <c r="F873" s="6" t="s">
        <v>2785</v>
      </c>
      <c r="G873" s="6" t="s">
        <v>2786</v>
      </c>
    </row>
    <row r="874" spans="5:7">
      <c r="E874" s="6" t="s">
        <v>1334</v>
      </c>
      <c r="F874" s="6" t="s">
        <v>2787</v>
      </c>
      <c r="G874" s="6" t="s">
        <v>2788</v>
      </c>
    </row>
    <row r="875" spans="5:7">
      <c r="E875" s="6" t="s">
        <v>1334</v>
      </c>
      <c r="F875" s="6" t="s">
        <v>1334</v>
      </c>
      <c r="G875" s="6" t="s">
        <v>1335</v>
      </c>
    </row>
    <row r="876" spans="5:7">
      <c r="E876" s="6" t="s">
        <v>1334</v>
      </c>
      <c r="F876" s="6" t="s">
        <v>2789</v>
      </c>
      <c r="G876" s="6" t="s">
        <v>2790</v>
      </c>
    </row>
    <row r="877" spans="5:7">
      <c r="E877" s="6" t="s">
        <v>1339</v>
      </c>
      <c r="F877" s="6" t="s">
        <v>2791</v>
      </c>
      <c r="G877" s="6" t="s">
        <v>2792</v>
      </c>
    </row>
    <row r="878" spans="5:7">
      <c r="E878" s="6" t="s">
        <v>1339</v>
      </c>
      <c r="F878" s="6" t="s">
        <v>2063</v>
      </c>
      <c r="G878" s="6" t="s">
        <v>2793</v>
      </c>
    </row>
    <row r="879" spans="5:7">
      <c r="E879" s="6" t="s">
        <v>1339</v>
      </c>
      <c r="F879" s="6" t="s">
        <v>2794</v>
      </c>
      <c r="G879" s="6" t="s">
        <v>2795</v>
      </c>
    </row>
    <row r="880" spans="5:7">
      <c r="E880" s="6" t="s">
        <v>1339</v>
      </c>
      <c r="F880" s="6" t="s">
        <v>2796</v>
      </c>
      <c r="G880" s="6" t="s">
        <v>2797</v>
      </c>
    </row>
    <row r="881" spans="5:7">
      <c r="E881" s="6" t="s">
        <v>1339</v>
      </c>
      <c r="F881" s="6" t="s">
        <v>2798</v>
      </c>
      <c r="G881" s="6" t="s">
        <v>2799</v>
      </c>
    </row>
    <row r="882" spans="5:7">
      <c r="E882" s="6" t="s">
        <v>1339</v>
      </c>
      <c r="F882" s="6" t="s">
        <v>2800</v>
      </c>
      <c r="G882" s="6" t="s">
        <v>2801</v>
      </c>
    </row>
    <row r="883" spans="5:7">
      <c r="E883" s="6" t="s">
        <v>1339</v>
      </c>
      <c r="F883" s="6" t="s">
        <v>2802</v>
      </c>
      <c r="G883" s="6" t="s">
        <v>2803</v>
      </c>
    </row>
    <row r="884" spans="5:7">
      <c r="E884" s="6" t="s">
        <v>1339</v>
      </c>
      <c r="F884" s="6" t="s">
        <v>2804</v>
      </c>
      <c r="G884" s="6" t="s">
        <v>2805</v>
      </c>
    </row>
    <row r="885" spans="5:7">
      <c r="E885" s="6" t="s">
        <v>1339</v>
      </c>
      <c r="F885" s="6" t="s">
        <v>2806</v>
      </c>
      <c r="G885" s="6" t="s">
        <v>2807</v>
      </c>
    </row>
    <row r="886" spans="5:7">
      <c r="E886" s="6" t="s">
        <v>1339</v>
      </c>
      <c r="F886" s="6" t="s">
        <v>2517</v>
      </c>
      <c r="G886" s="6" t="s">
        <v>2808</v>
      </c>
    </row>
    <row r="887" spans="5:7">
      <c r="E887" s="6" t="s">
        <v>1339</v>
      </c>
      <c r="F887" s="6" t="s">
        <v>1858</v>
      </c>
      <c r="G887" s="6" t="s">
        <v>2809</v>
      </c>
    </row>
    <row r="888" spans="5:7">
      <c r="E888" s="6" t="s">
        <v>1339</v>
      </c>
      <c r="F888" s="6" t="s">
        <v>2810</v>
      </c>
      <c r="G888" s="6" t="s">
        <v>2811</v>
      </c>
    </row>
    <row r="889" spans="5:7">
      <c r="E889" s="6" t="s">
        <v>1339</v>
      </c>
      <c r="F889" s="6" t="s">
        <v>1269</v>
      </c>
      <c r="G889" s="6" t="s">
        <v>2812</v>
      </c>
    </row>
    <row r="890" spans="5:7">
      <c r="E890" s="6" t="s">
        <v>1339</v>
      </c>
      <c r="F890" s="6" t="s">
        <v>1668</v>
      </c>
      <c r="G890" s="6" t="s">
        <v>2813</v>
      </c>
    </row>
    <row r="891" spans="5:7">
      <c r="E891" s="6" t="s">
        <v>1339</v>
      </c>
      <c r="F891" s="6" t="s">
        <v>2814</v>
      </c>
      <c r="G891" s="6" t="s">
        <v>2815</v>
      </c>
    </row>
    <row r="892" spans="5:7">
      <c r="E892" s="6" t="s">
        <v>1339</v>
      </c>
      <c r="F892" s="6" t="s">
        <v>2816</v>
      </c>
      <c r="G892" s="6" t="s">
        <v>2817</v>
      </c>
    </row>
    <row r="893" spans="5:7">
      <c r="E893" s="6" t="s">
        <v>1339</v>
      </c>
      <c r="F893" s="6" t="s">
        <v>2818</v>
      </c>
      <c r="G893" s="6" t="s">
        <v>2819</v>
      </c>
    </row>
    <row r="894" spans="5:7">
      <c r="E894" s="6" t="s">
        <v>1339</v>
      </c>
      <c r="F894" s="6" t="s">
        <v>2820</v>
      </c>
      <c r="G894" s="6" t="s">
        <v>2821</v>
      </c>
    </row>
    <row r="895" spans="5:7">
      <c r="E895" s="6" t="s">
        <v>1339</v>
      </c>
      <c r="F895" s="6" t="s">
        <v>2822</v>
      </c>
      <c r="G895" s="6" t="s">
        <v>2823</v>
      </c>
    </row>
    <row r="896" spans="5:7">
      <c r="E896" s="6" t="s">
        <v>1339</v>
      </c>
      <c r="F896" s="6" t="s">
        <v>1339</v>
      </c>
      <c r="G896" s="6" t="s">
        <v>1340</v>
      </c>
    </row>
  </sheetData>
  <sheetProtection algorithmName="SHA-512" hashValue="i8QiwoGf4RNXogh17/JxO7J7oDNl8hi4z8u7gsscPv2EPVjjRPBoV82UGbZRGucgPvO3/apFWhMVMGgDj1DnoA==" saltValue="1UDTvniZiBhq6SbvxcR9LQ==" spinCount="100000" sheet="1" objects="1" scenarios="1" formatColumns="0" formatRows="0"/>
  <pageMargins left="0.7" right="0.7" top="0.75" bottom="0.75" header="0.3" footer="0.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List"/>
  <dimension ref="A1:B40"/>
  <sheetViews>
    <sheetView showGridLines="0" zoomScaleNormal="100" workbookViewId="0">
      <selection activeCell="K36" sqref="K36"/>
    </sheetView>
  </sheetViews>
  <sheetFormatPr defaultColWidth="9.109375" defaultRowHeight="11.25"/>
  <cols>
    <col min="1" max="1" width="36.33203125" style="2" customWidth="1"/>
    <col min="2" max="2" width="21.109375" style="2" bestFit="1" customWidth="1"/>
    <col min="3" max="3" width="9.109375" style="46" customWidth="1"/>
    <col min="4" max="16384" width="9.109375" style="46"/>
  </cols>
  <sheetData>
    <row r="1" spans="1:2">
      <c r="A1" s="7" t="s">
        <v>1004</v>
      </c>
      <c r="B1" s="7" t="s">
        <v>1005</v>
      </c>
    </row>
    <row r="2" spans="1:2">
      <c r="A2" s="6" t="s">
        <v>1006</v>
      </c>
      <c r="B2" s="6" t="s">
        <v>1007</v>
      </c>
    </row>
    <row r="3" spans="1:2">
      <c r="A3" s="6" t="s">
        <v>1008</v>
      </c>
      <c r="B3" s="6" t="s">
        <v>1009</v>
      </c>
    </row>
    <row r="4" spans="1:2">
      <c r="A4" s="6" t="s">
        <v>1010</v>
      </c>
      <c r="B4" s="6" t="s">
        <v>1011</v>
      </c>
    </row>
    <row r="5" spans="1:2">
      <c r="A5" s="6" t="s">
        <v>1012</v>
      </c>
      <c r="B5" s="6" t="s">
        <v>1013</v>
      </c>
    </row>
    <row r="6" spans="1:2">
      <c r="A6" s="6" t="s">
        <v>1014</v>
      </c>
      <c r="B6" s="6" t="s">
        <v>1015</v>
      </c>
    </row>
    <row r="7" spans="1:2">
      <c r="A7" s="6" t="s">
        <v>1016</v>
      </c>
      <c r="B7" s="6"/>
    </row>
    <row r="8" spans="1:2">
      <c r="A8" s="6" t="s">
        <v>1017</v>
      </c>
      <c r="B8" s="6"/>
    </row>
    <row r="9" spans="1:2">
      <c r="A9" s="6" t="s">
        <v>1018</v>
      </c>
      <c r="B9" s="6"/>
    </row>
    <row r="10" spans="1:2">
      <c r="A10" s="6" t="s">
        <v>1019</v>
      </c>
      <c r="B10" s="6"/>
    </row>
    <row r="11" spans="1:2">
      <c r="A11" s="6" t="s">
        <v>1020</v>
      </c>
      <c r="B11" s="6"/>
    </row>
    <row r="12" spans="1:2">
      <c r="A12" s="6" t="s">
        <v>1021</v>
      </c>
      <c r="B12" s="6"/>
    </row>
    <row r="13" spans="1:2">
      <c r="A13" s="6" t="s">
        <v>1022</v>
      </c>
      <c r="B13" s="6"/>
    </row>
    <row r="14" spans="1:2">
      <c r="A14" s="6" t="s">
        <v>1023</v>
      </c>
      <c r="B14" s="6"/>
    </row>
    <row r="15" spans="1:2">
      <c r="A15" s="6" t="s">
        <v>1024</v>
      </c>
      <c r="B15" s="6"/>
    </row>
    <row r="16" spans="1:2">
      <c r="A16" s="6" t="s">
        <v>1025</v>
      </c>
    </row>
    <row r="17" spans="1:2">
      <c r="A17" s="6" t="s">
        <v>1026</v>
      </c>
      <c r="B17" s="6"/>
    </row>
    <row r="18" spans="1:2">
      <c r="A18" s="6" t="s">
        <v>1027</v>
      </c>
      <c r="B18" s="6"/>
    </row>
    <row r="19" spans="1:2">
      <c r="A19" s="6" t="s">
        <v>1028</v>
      </c>
    </row>
    <row r="20" spans="1:2">
      <c r="A20" s="6" t="s">
        <v>1029</v>
      </c>
    </row>
    <row r="21" spans="1:2">
      <c r="A21" s="6" t="s">
        <v>1030</v>
      </c>
    </row>
    <row r="22" spans="1:2">
      <c r="A22" s="2" t="s">
        <v>406</v>
      </c>
    </row>
    <row r="23" spans="1:2">
      <c r="A23" s="6" t="s">
        <v>1031</v>
      </c>
    </row>
    <row r="26" spans="1:2">
      <c r="A26" s="6"/>
    </row>
    <row r="27" spans="1:2">
      <c r="A27" s="6"/>
    </row>
    <row r="28" spans="1:2">
      <c r="A28" s="6"/>
    </row>
    <row r="29" spans="1:2">
      <c r="A29" s="6"/>
    </row>
    <row r="30" spans="1:2">
      <c r="A30" s="6"/>
    </row>
    <row r="31" spans="1:2">
      <c r="A31" s="6"/>
    </row>
    <row r="32" spans="1:2">
      <c r="A32" s="6"/>
    </row>
    <row r="33" spans="1:1">
      <c r="A33" s="6"/>
    </row>
    <row r="34" spans="1:1">
      <c r="A34" s="6"/>
    </row>
    <row r="35" spans="1:1">
      <c r="A35" s="6"/>
    </row>
    <row r="36" spans="1:1">
      <c r="A36" s="6"/>
    </row>
    <row r="37" spans="1:1">
      <c r="A37" s="6"/>
    </row>
    <row r="38" spans="1:1">
      <c r="A38" s="6"/>
    </row>
    <row r="39" spans="1:1">
      <c r="A39" s="6"/>
    </row>
    <row r="40" spans="1:1">
      <c r="A40" s="6"/>
    </row>
  </sheetData>
  <sheetProtection algorithmName="SHA-512" hashValue="nxhobeou/YLiVOTlg4Z27hWgw9RsRdk0OhdcwKMCJBGyVm5DzYmhhKqqpYmJFY48AU/3YQ0Y3C1UjERFHkgBXA==" saltValue="0+OvU+T+cGhT8ZfcAibYKw==" spinCount="100000" sheet="1" objects="1" scenarios="1" formatColumns="0" formatRows="0"/>
  <phoneticPr fontId="8" type="noConversion"/>
  <pageMargins left="0.75" right="0.75" top="1" bottom="1" header="0.5" footer="0.5"/>
  <pageSetup paperSize="9" orientation="portrait" r:id="rId1"/>
  <headerFooter alignWithMargins="0"/>
  <drawing r:id="rId2"/>
  <legacyDrawing r:id="rId3"/>
  <controls>
    <mc:AlternateContent xmlns:mc="http://schemas.openxmlformats.org/markup-compatibility/2006">
      <mc:Choice Requires="x14">
        <control shapeId="104449" r:id="rId4" name="cmdGetListAllSheets">
          <controlPr autoLine="0" r:id="rId5">
            <anchor moveWithCells="1">
              <from>
                <xdr:col>3</xdr:col>
                <xdr:colOff>0</xdr:colOff>
                <xdr:row>2</xdr:row>
                <xdr:rowOff>0</xdr:rowOff>
              </from>
              <to>
                <xdr:col>5</xdr:col>
                <xdr:colOff>600075</xdr:colOff>
                <xdr:row>4</xdr:row>
                <xdr:rowOff>19050</xdr:rowOff>
              </to>
            </anchor>
          </controlPr>
        </control>
      </mc:Choice>
      <mc:Fallback>
        <control shapeId="104449" r:id="rId4" name="cmdGetListAllSheets"/>
      </mc:Fallback>
    </mc:AlternateContent>
    <mc:AlternateContent xmlns:mc="http://schemas.openxmlformats.org/markup-compatibility/2006">
      <mc:Choice Requires="x14">
        <control shapeId="104450" r:id="rId6" name="Защитить все листы">
          <controlPr defaultSize="0" print="0" autoFill="0" autoPict="0" macro="[0]!SheetList.cmdProtectAllSheetsClick">
            <anchor moveWithCells="1" sizeWithCells="1">
              <from>
                <xdr:col>3</xdr:col>
                <xdr:colOff>28575</xdr:colOff>
                <xdr:row>6</xdr:row>
                <xdr:rowOff>95250</xdr:rowOff>
              </from>
              <to>
                <xdr:col>6</xdr:col>
                <xdr:colOff>314325</xdr:colOff>
                <xdr:row>8</xdr:row>
                <xdr:rowOff>114300</xdr:rowOff>
              </to>
            </anchor>
          </controlPr>
        </control>
      </mc:Choice>
    </mc:AlternateContent>
    <mc:AlternateContent xmlns:mc="http://schemas.openxmlformats.org/markup-compatibility/2006">
      <mc:Choice Requires="x14">
        <control shapeId="104451" r:id="rId7" name="Button 3">
          <controlPr defaultSize="0" print="0" autoFill="0" autoPict="0" macro="[0]!SheetList.cmdUnprotectAllSheetsClick">
            <anchor moveWithCells="1" sizeWithCells="1">
              <from>
                <xdr:col>3</xdr:col>
                <xdr:colOff>9525</xdr:colOff>
                <xdr:row>11</xdr:row>
                <xdr:rowOff>28575</xdr:rowOff>
              </from>
              <to>
                <xdr:col>6</xdr:col>
                <xdr:colOff>342900</xdr:colOff>
                <xdr:row>13</xdr:row>
                <xdr:rowOff>47625</xdr:rowOff>
              </to>
            </anchor>
          </controlPr>
        </control>
      </mc:Choice>
    </mc:AlternateContent>
    <mc:AlternateContent xmlns:mc="http://schemas.openxmlformats.org/markup-compatibility/2006">
      <mc:Choice Requires="x14">
        <control shapeId="104452" r:id="rId8" name="Button 4">
          <controlPr defaultSize="0" print="0" autoFill="0" autoPict="0" macro="[0]!SheetList.cmdHideAllTechSheetsClick">
            <anchor moveWithCells="1" sizeWithCells="1">
              <from>
                <xdr:col>3</xdr:col>
                <xdr:colOff>28575</xdr:colOff>
                <xdr:row>14</xdr:row>
                <xdr:rowOff>123825</xdr:rowOff>
              </from>
              <to>
                <xdr:col>6</xdr:col>
                <xdr:colOff>342900</xdr:colOff>
                <xdr:row>17</xdr:row>
                <xdr:rowOff>9525</xdr:rowOff>
              </to>
            </anchor>
          </controlPr>
        </control>
      </mc:Choice>
    </mc:AlternateContent>
    <mc:AlternateContent xmlns:mc="http://schemas.openxmlformats.org/markup-compatibility/2006">
      <mc:Choice Requires="x14">
        <control shapeId="104453" r:id="rId9" name="Button 5">
          <controlPr defaultSize="0" print="0" autoFill="0" autoPict="0" macro="[0]!SheetList.cmdShowAllSheets">
            <anchor moveWithCells="1" sizeWithCells="1">
              <from>
                <xdr:col>3</xdr:col>
                <xdr:colOff>38100</xdr:colOff>
                <xdr:row>18</xdr:row>
                <xdr:rowOff>76200</xdr:rowOff>
              </from>
              <to>
                <xdr:col>6</xdr:col>
                <xdr:colOff>352425</xdr:colOff>
                <xdr:row>20</xdr:row>
                <xdr:rowOff>104775</xdr:rowOff>
              </to>
            </anchor>
          </controlPr>
        </control>
      </mc:Choice>
    </mc:AlternateContent>
    <mc:AlternateContent xmlns:mc="http://schemas.openxmlformats.org/markup-compatibility/2006">
      <mc:Choice Requires="x14">
        <control shapeId="104454" r:id="rId10" name="Button 6">
          <controlPr defaultSize="0" print="0" autoFill="0" autoPict="0" macro="[0]!SheetList.cmdShowAllNotTechSheets">
            <anchor moveWithCells="1" sizeWithCells="1">
              <from>
                <xdr:col>3</xdr:col>
                <xdr:colOff>38100</xdr:colOff>
                <xdr:row>21</xdr:row>
                <xdr:rowOff>123825</xdr:rowOff>
              </from>
              <to>
                <xdr:col>6</xdr:col>
                <xdr:colOff>352425</xdr:colOff>
                <xdr:row>24</xdr:row>
                <xdr:rowOff>9525</xdr:rowOff>
              </to>
            </anchor>
          </controlPr>
        </control>
      </mc:Choice>
    </mc:AlternateContent>
    <mc:AlternateContent xmlns:mc="http://schemas.openxmlformats.org/markup-compatibility/2006">
      <mc:Choice Requires="x14">
        <control shapeId="104455" r:id="rId11" name="Button 7">
          <controlPr defaultSize="0" print="0" autoFill="0" autoPict="0" macro="[0]!SheetList.cmdMakeSample">
            <anchor moveWithCells="1" sizeWithCells="1">
              <from>
                <xdr:col>3</xdr:col>
                <xdr:colOff>47625</xdr:colOff>
                <xdr:row>25</xdr:row>
                <xdr:rowOff>38100</xdr:rowOff>
              </from>
              <to>
                <xdr:col>6</xdr:col>
                <xdr:colOff>361950</xdr:colOff>
                <xdr:row>27</xdr:row>
                <xdr:rowOff>66675</xdr:rowOff>
              </to>
            </anchor>
          </controlPr>
        </control>
      </mc:Choice>
    </mc:AlternateContent>
    <mc:AlternateContent xmlns:mc="http://schemas.openxmlformats.org/markup-compatibility/2006">
      <mc:Choice Requires="x14">
        <control shapeId="104456" r:id="rId12" name="Button 8">
          <controlPr defaultSize="0" print="0" autoFill="0" autoPict="0" macro="[0]!SheetList.cmdMakeTemplate">
            <anchor moveWithCells="1" sizeWithCells="1">
              <from>
                <xdr:col>3</xdr:col>
                <xdr:colOff>38100</xdr:colOff>
                <xdr:row>28</xdr:row>
                <xdr:rowOff>104775</xdr:rowOff>
              </from>
              <to>
                <xdr:col>6</xdr:col>
                <xdr:colOff>352425</xdr:colOff>
                <xdr:row>30</xdr:row>
                <xdr:rowOff>133350</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22</vt:i4>
      </vt:variant>
      <vt:variant>
        <vt:lpstr>Именованные диапазоны</vt:lpstr>
      </vt:variant>
      <vt:variant>
        <vt:i4>197</vt:i4>
      </vt:variant>
    </vt:vector>
  </HeadingPairs>
  <TitlesOfParts>
    <vt:vector size="219" baseType="lpstr">
      <vt:lpstr>Инструкция</vt:lpstr>
      <vt:lpstr>Титульный</vt:lpstr>
      <vt:lpstr>Параметры</vt:lpstr>
      <vt:lpstr>Форма 1. Актив</vt:lpstr>
      <vt:lpstr>Форма 1. Пассив</vt:lpstr>
      <vt:lpstr>Форма1. Расшифровка показателей</vt:lpstr>
      <vt:lpstr>Форма 2. Доходы-расходы</vt:lpstr>
      <vt:lpstr>Форма2. Расшифровка показателей</vt:lpstr>
      <vt:lpstr>Форма 3. Движение капитала</vt:lpstr>
      <vt:lpstr>Форма 3. Корректировки</vt:lpstr>
      <vt:lpstr>Форма 3. Чистые активы</vt:lpstr>
      <vt:lpstr>Форма 4. Отчет о ДДС</vt:lpstr>
      <vt:lpstr>Форма4. Расшифровка показателей</vt:lpstr>
      <vt:lpstr>Форма 5. НА и НИОКР</vt:lpstr>
      <vt:lpstr>Форма 5. Основные средства</vt:lpstr>
      <vt:lpstr>Форма 5. Фин.вложения и запасы</vt:lpstr>
      <vt:lpstr>Форма 5. ДиКЗ и запасы</vt:lpstr>
      <vt:lpstr>Форма 5. Обязательства</vt:lpstr>
      <vt:lpstr>Форма 5. Гос.помощь</vt:lpstr>
      <vt:lpstr>Форма 6. Отчет о ЦИС</vt:lpstr>
      <vt:lpstr>Комментарий</vt:lpstr>
      <vt:lpstr>Ошибки и предупреждения</vt:lpstr>
      <vt:lpstr>add_COMMENTS_range</vt:lpstr>
      <vt:lpstr>add_FORMA1_R1_range</vt:lpstr>
      <vt:lpstr>add_FORMA1_R2_range</vt:lpstr>
      <vt:lpstr>add_FORMA2_R1_range</vt:lpstr>
      <vt:lpstr>add_FORMA2_R2_range</vt:lpstr>
      <vt:lpstr>add_FORMA3_CAPITAL_range</vt:lpstr>
      <vt:lpstr>add_FORMA3_CORRECT_range</vt:lpstr>
      <vt:lpstr>add_FORMA5_STR1_1_1_range</vt:lpstr>
      <vt:lpstr>add_FORMA5_STR1_1_2_range</vt:lpstr>
      <vt:lpstr>add_FORMA5_STR1_1_4_range</vt:lpstr>
      <vt:lpstr>add_FORMA5_STR1_1_5_range</vt:lpstr>
      <vt:lpstr>add_FORMA5_STR12_5_1_1_range</vt:lpstr>
      <vt:lpstr>add_FORMA5_STR12_5_1_2_range</vt:lpstr>
      <vt:lpstr>add_FORMA5_STR12_5_2_range</vt:lpstr>
      <vt:lpstr>add_FORMA5_STR12_5_3_1_range</vt:lpstr>
      <vt:lpstr>add_FORMA5_STR12_5_3_2_range</vt:lpstr>
      <vt:lpstr>add_FORMA5_STR12_5_4_range</vt:lpstr>
      <vt:lpstr>add_FORMA5_STR12_6_range</vt:lpstr>
      <vt:lpstr>add_FORMA5_STR13_7_range</vt:lpstr>
      <vt:lpstr>add_FORMA5_STR13_8_range</vt:lpstr>
      <vt:lpstr>add_FORMA5_STR14_range</vt:lpstr>
      <vt:lpstr>add_FORMA5_STR4_2_1_range</vt:lpstr>
      <vt:lpstr>add_FORMA5_STR4_2_2_range</vt:lpstr>
      <vt:lpstr>add_FORMA5_STR4_2_3_1_range</vt:lpstr>
      <vt:lpstr>add_FORMA5_STR4_2_3_range</vt:lpstr>
      <vt:lpstr>add_FORMA5_STR4_2_4_range</vt:lpstr>
      <vt:lpstr>add_FORMA5_STR7_3_1_range</vt:lpstr>
      <vt:lpstr>add_FORMA5_STR7_3_2_range</vt:lpstr>
      <vt:lpstr>add_FORMA5_STR7_4_1_range</vt:lpstr>
      <vt:lpstr>code</vt:lpstr>
      <vt:lpstr>CyanCell</vt:lpstr>
      <vt:lpstr>GreenCell</vt:lpstr>
      <vt:lpstr>Instr_1</vt:lpstr>
      <vt:lpstr>Instr_2</vt:lpstr>
      <vt:lpstr>Instr_3</vt:lpstr>
      <vt:lpstr>Instr_4</vt:lpstr>
      <vt:lpstr>Instr_5</vt:lpstr>
      <vt:lpstr>Instr_6</vt:lpstr>
      <vt:lpstr>LINE_1100_1</vt:lpstr>
      <vt:lpstr>LINE_1100_2</vt:lpstr>
      <vt:lpstr>LINE_1100_3</vt:lpstr>
      <vt:lpstr>LINE_1200_1</vt:lpstr>
      <vt:lpstr>LINE_1200_2</vt:lpstr>
      <vt:lpstr>LINE_1200_3</vt:lpstr>
      <vt:lpstr>LINE_1300_1</vt:lpstr>
      <vt:lpstr>LINE_1300_2</vt:lpstr>
      <vt:lpstr>LINE_1300_3</vt:lpstr>
      <vt:lpstr>LINE_1400_1</vt:lpstr>
      <vt:lpstr>LINE_1400_2</vt:lpstr>
      <vt:lpstr>LINE_1400_3</vt:lpstr>
      <vt:lpstr>LINE_1500_1</vt:lpstr>
      <vt:lpstr>LINE_1500_2</vt:lpstr>
      <vt:lpstr>LINE_1500_3</vt:lpstr>
      <vt:lpstr>List_01_is_subdivision</vt:lpstr>
      <vt:lpstr>List_01_legal_address</vt:lpstr>
      <vt:lpstr>List_01_List00_filler</vt:lpstr>
      <vt:lpstr>List_01_ogr_kpp</vt:lpstr>
      <vt:lpstr>List_01_org_full_name</vt:lpstr>
      <vt:lpstr>List_01_org_inn</vt:lpstr>
      <vt:lpstr>List_01_org_ogrn</vt:lpstr>
      <vt:lpstr>List_01_org_short_name</vt:lpstr>
      <vt:lpstr>List_01_post_address</vt:lpstr>
      <vt:lpstr>List_01_region_name</vt:lpstr>
      <vt:lpstr>List_01_reporting_period</vt:lpstr>
      <vt:lpstr>List_01_subdivision_kpp</vt:lpstr>
      <vt:lpstr>List_01_subvision_name</vt:lpstr>
      <vt:lpstr>List_01_tax_regime</vt:lpstr>
      <vt:lpstr>List01_BlueCells</vt:lpstr>
      <vt:lpstr>List01_CellsWithoutDogs</vt:lpstr>
      <vt:lpstr>List01_DataRange</vt:lpstr>
      <vt:lpstr>List01_YellowCells</vt:lpstr>
      <vt:lpstr>List02_BlueCells</vt:lpstr>
      <vt:lpstr>List02_Continue</vt:lpstr>
      <vt:lpstr>List02_DataRange</vt:lpstr>
      <vt:lpstr>List02_MoreThen80Percent</vt:lpstr>
      <vt:lpstr>List02_units</vt:lpstr>
      <vt:lpstr>List10_DataRange</vt:lpstr>
      <vt:lpstr>List11_DataRange</vt:lpstr>
      <vt:lpstr>List12_DataRange</vt:lpstr>
      <vt:lpstr>List13_DataRange</vt:lpstr>
      <vt:lpstr>List14_DataRange</vt:lpstr>
      <vt:lpstr>List15_DataRange</vt:lpstr>
      <vt:lpstr>List16_DataRange</vt:lpstr>
      <vt:lpstr>List17_DataRange</vt:lpstr>
      <vt:lpstr>List18_DataRange</vt:lpstr>
      <vt:lpstr>List19_DataRange</vt:lpstr>
      <vt:lpstr>List20_DataRange</vt:lpstr>
      <vt:lpstr>List21_DataRange</vt:lpstr>
      <vt:lpstr>List22_DataRange</vt:lpstr>
      <vt:lpstr>List23_DataRange</vt:lpstr>
      <vt:lpstr>List24_DataRange</vt:lpstr>
      <vt:lpstr>List25_DataRange</vt:lpstr>
      <vt:lpstr>List26_DataRange</vt:lpstr>
      <vt:lpstr>MO_LIST</vt:lpstr>
      <vt:lpstr>MO_LIST_10</vt:lpstr>
      <vt:lpstr>MO_LIST_12</vt:lpstr>
      <vt:lpstr>MO_LIST_13</vt:lpstr>
      <vt:lpstr>MO_LIST_14</vt:lpstr>
      <vt:lpstr>MO_LIST_15</vt:lpstr>
      <vt:lpstr>MO_LIST_16</vt:lpstr>
      <vt:lpstr>MO_LIST_17</vt:lpstr>
      <vt:lpstr>MO_LIST_18</vt:lpstr>
      <vt:lpstr>MO_LIST_19</vt:lpstr>
      <vt:lpstr>MO_LIST_2</vt:lpstr>
      <vt:lpstr>MO_LIST_20</vt:lpstr>
      <vt:lpstr>MO_LIST_21</vt:lpstr>
      <vt:lpstr>MO_LIST_22</vt:lpstr>
      <vt:lpstr>MO_LIST_23</vt:lpstr>
      <vt:lpstr>MO_LIST_24</vt:lpstr>
      <vt:lpstr>MO_LIST_25</vt:lpstr>
      <vt:lpstr>MO_LIST_26</vt:lpstr>
      <vt:lpstr>MO_LIST_27</vt:lpstr>
      <vt:lpstr>MO_LIST_28</vt:lpstr>
      <vt:lpstr>MO_LIST_29</vt:lpstr>
      <vt:lpstr>MO_LIST_3</vt:lpstr>
      <vt:lpstr>MO_LIST_30</vt:lpstr>
      <vt:lpstr>MO_LIST_31</vt:lpstr>
      <vt:lpstr>MO_LIST_32</vt:lpstr>
      <vt:lpstr>MO_LIST_33</vt:lpstr>
      <vt:lpstr>MO_LIST_34</vt:lpstr>
      <vt:lpstr>MO_LIST_35</vt:lpstr>
      <vt:lpstr>MO_LIST_36</vt:lpstr>
      <vt:lpstr>MO_LIST_37</vt:lpstr>
      <vt:lpstr>MO_LIST_38</vt:lpstr>
      <vt:lpstr>MO_LIST_39</vt:lpstr>
      <vt:lpstr>MO_LIST_4</vt:lpstr>
      <vt:lpstr>MO_LIST_40</vt:lpstr>
      <vt:lpstr>MO_LIST_41</vt:lpstr>
      <vt:lpstr>MO_LIST_42</vt:lpstr>
      <vt:lpstr>MO_LIST_43</vt:lpstr>
      <vt:lpstr>MO_LIST_44</vt:lpstr>
      <vt:lpstr>MO_LIST_45</vt:lpstr>
      <vt:lpstr>MO_LIST_46</vt:lpstr>
      <vt:lpstr>MO_LIST_47</vt:lpstr>
      <vt:lpstr>MO_LIST_48</vt:lpstr>
      <vt:lpstr>MO_LIST_49</vt:lpstr>
      <vt:lpstr>MO_LIST_5</vt:lpstr>
      <vt:lpstr>MO_LIST_50</vt:lpstr>
      <vt:lpstr>MO_LIST_51</vt:lpstr>
      <vt:lpstr>MO_LIST_52</vt:lpstr>
      <vt:lpstr>MO_LIST_53</vt:lpstr>
      <vt:lpstr>MO_LIST_54</vt:lpstr>
      <vt:lpstr>MO_LIST_55</vt:lpstr>
      <vt:lpstr>MO_LIST_56</vt:lpstr>
      <vt:lpstr>MO_LIST_57</vt:lpstr>
      <vt:lpstr>MO_LIST_58</vt:lpstr>
      <vt:lpstr>MO_LIST_59</vt:lpstr>
      <vt:lpstr>MO_LIST_6</vt:lpstr>
      <vt:lpstr>MO_LIST_60</vt:lpstr>
      <vt:lpstr>MO_LIST_61</vt:lpstr>
      <vt:lpstr>MO_LIST_62</vt:lpstr>
      <vt:lpstr>MO_LIST_63</vt:lpstr>
      <vt:lpstr>MO_LIST_64</vt:lpstr>
      <vt:lpstr>MO_LIST_7</vt:lpstr>
      <vt:lpstr>MO_LIST_8</vt:lpstr>
      <vt:lpstr>MO_LIST_9</vt:lpstr>
      <vt:lpstr>MR_LIST_11</vt:lpstr>
      <vt:lpstr>Reference_Month</vt:lpstr>
      <vt:lpstr>Reference_Unit</vt:lpstr>
      <vt:lpstr>Reference_Unit2</vt:lpstr>
      <vt:lpstr>Reference_YesNo</vt:lpstr>
      <vt:lpstr>SUM__1320_1</vt:lpstr>
      <vt:lpstr>SUM__1320_2</vt:lpstr>
      <vt:lpstr>SUM__1320_3</vt:lpstr>
      <vt:lpstr>SUM_1100_1</vt:lpstr>
      <vt:lpstr>SUM_1100_2</vt:lpstr>
      <vt:lpstr>SUM_1100_3</vt:lpstr>
      <vt:lpstr>SUM_1185_1</vt:lpstr>
      <vt:lpstr>SUM_1185_2</vt:lpstr>
      <vt:lpstr>SUM_1185_3</vt:lpstr>
      <vt:lpstr>SUM_1200_1</vt:lpstr>
      <vt:lpstr>SUM_1200_2</vt:lpstr>
      <vt:lpstr>SUM_1200_3</vt:lpstr>
      <vt:lpstr>SUM_1255_1</vt:lpstr>
      <vt:lpstr>SUM_1255_2</vt:lpstr>
      <vt:lpstr>SUM_1255_3</vt:lpstr>
      <vt:lpstr>SUM_1300_1</vt:lpstr>
      <vt:lpstr>SUM_1300_2</vt:lpstr>
      <vt:lpstr>SUM_1300_3</vt:lpstr>
      <vt:lpstr>SUM_1375_1</vt:lpstr>
      <vt:lpstr>SUM_1375_2</vt:lpstr>
      <vt:lpstr>SUM_1375_3</vt:lpstr>
      <vt:lpstr>SUM_1400_1</vt:lpstr>
      <vt:lpstr>SUM_1400_2</vt:lpstr>
      <vt:lpstr>SUM_1400_3</vt:lpstr>
      <vt:lpstr>SUM_1435_1</vt:lpstr>
      <vt:lpstr>SUM_1435_2</vt:lpstr>
      <vt:lpstr>SUM_1435_3</vt:lpstr>
      <vt:lpstr>SUM_1500_1</vt:lpstr>
      <vt:lpstr>SUM_1500_2</vt:lpstr>
      <vt:lpstr>SUM_1500_3</vt:lpstr>
      <vt:lpstr>SUM_1545_1</vt:lpstr>
      <vt:lpstr>SUM_1545_2</vt:lpstr>
      <vt:lpstr>SUM_1545_3</vt:lpstr>
      <vt:lpstr>version</vt:lpstr>
      <vt:lpstr>WhiteCell</vt:lpstr>
      <vt:lpstr>YellowCell</vt:lpstr>
    </vt:vector>
  </TitlesOfParts>
  <Company>Федеральная служба по тарифам</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 стандартам раскрытия информации</dc:title>
  <dc:subject>Информация по стандартам раскрытия информации</dc:subject>
  <dc:creator>Nikolay Tolmachev</dc:creator>
  <cp:lastModifiedBy>Администратор</cp:lastModifiedBy>
  <cp:lastPrinted>2007-12-27T07:33:46Z</cp:lastPrinted>
  <dcterms:created xsi:type="dcterms:W3CDTF">2004-05-21T07:18:45Z</dcterms:created>
  <dcterms:modified xsi:type="dcterms:W3CDTF">2018-03-12T04:35:01Z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1.0</vt:lpwstr>
  </property>
  <property fmtid="{D5CDD505-2E9C-101B-9397-08002B2CF9AE}" pid="3" name="TemplateName">
    <vt:lpwstr>Формы бухгалтерского баланса, отчета о финансовых результатах и отчета о целевом использовании средств</vt:lpwstr>
  </property>
  <property fmtid="{D5CDD505-2E9C-101B-9397-08002B2CF9AE}" pid="4" name="Status">
    <vt:i4>0</vt:i4>
  </property>
  <property fmtid="{D5CDD505-2E9C-101B-9397-08002B2CF9AE}" pid="5" name="TemplateDate">
    <vt:lpwstr>01.10.2017</vt:lpwstr>
  </property>
  <property fmtid="{D5CDD505-2E9C-101B-9397-08002B2CF9AE}" pid="6" name="Mode">
    <vt:lpwstr>RELEASE</vt:lpwstr>
  </property>
  <property fmtid="{D5CDD505-2E9C-101B-9397-08002B2CF9AE}" pid="7" name="Code">
    <vt:lpwstr>ELPASS.FORMS.BH</vt:lpwstr>
  </property>
</Properties>
</file>